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/>
  <xr:revisionPtr revIDLastSave="0" documentId="8_{D2FE3AAC-178E-4492-8F35-07CDD69E7DDB}" xr6:coauthVersionLast="47" xr6:coauthVersionMax="47" xr10:uidLastSave="{00000000-0000-0000-0000-000000000000}"/>
  <bookViews>
    <workbookView xWindow="-83" yWindow="0" windowWidth="12166" windowHeight="14362" activeTab="3" xr2:uid="{7D38B46B-79DC-4C75-90FB-FDA42BA529B8}"/>
  </bookViews>
  <sheets>
    <sheet name="2022" sheetId="8" r:id="rId1"/>
    <sheet name="2023" sheetId="4" r:id="rId2"/>
    <sheet name="2024" sheetId="6" r:id="rId3"/>
    <sheet name="2025" sheetId="5" r:id="rId4"/>
    <sheet name="2026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5" l="1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8" i="5"/>
  <c r="O22" i="5"/>
  <c r="C6" i="5" s="1"/>
  <c r="C5" i="5"/>
  <c r="F39" i="5"/>
  <c r="F38" i="5"/>
  <c r="F33" i="5"/>
  <c r="F28" i="5"/>
  <c r="O18" i="5"/>
  <c r="O14" i="5"/>
  <c r="K18" i="5"/>
  <c r="E18" i="5"/>
  <c r="C6" i="6"/>
  <c r="O39" i="6"/>
  <c r="F39" i="6"/>
  <c r="F38" i="6"/>
  <c r="F33" i="6"/>
  <c r="F28" i="6"/>
  <c r="C5" i="6"/>
  <c r="O35" i="4"/>
  <c r="N40" i="4"/>
  <c r="O39" i="4"/>
  <c r="F39" i="4"/>
  <c r="C6" i="4"/>
  <c r="C5" i="4"/>
  <c r="F38" i="4"/>
  <c r="F36" i="4"/>
  <c r="F33" i="4"/>
  <c r="F28" i="4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P38" i="8"/>
  <c r="O38" i="8"/>
  <c r="P37" i="8"/>
  <c r="O37" i="8"/>
  <c r="P36" i="8"/>
  <c r="O36" i="8"/>
  <c r="P35" i="8"/>
  <c r="O35" i="8"/>
  <c r="P34" i="8"/>
  <c r="O34" i="8"/>
  <c r="P33" i="8"/>
  <c r="O33" i="8"/>
  <c r="P32" i="8"/>
  <c r="O32" i="8"/>
  <c r="P31" i="8"/>
  <c r="O31" i="8"/>
  <c r="P30" i="8"/>
  <c r="O30" i="8"/>
  <c r="P29" i="8"/>
  <c r="O29" i="8"/>
  <c r="P28" i="8"/>
  <c r="O28" i="8"/>
  <c r="P27" i="8"/>
  <c r="O27" i="8"/>
  <c r="P26" i="8"/>
  <c r="O26" i="8"/>
  <c r="P25" i="8"/>
  <c r="O25" i="8"/>
  <c r="P24" i="8"/>
  <c r="O24" i="8"/>
  <c r="P23" i="8"/>
  <c r="O23" i="8"/>
  <c r="P22" i="8"/>
  <c r="P39" i="8" s="1"/>
  <c r="O22" i="8"/>
  <c r="P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P16" i="8"/>
  <c r="O16" i="8"/>
  <c r="P15" i="8"/>
  <c r="O15" i="8"/>
  <c r="P14" i="8"/>
  <c r="O14" i="8"/>
  <c r="O18" i="8" s="1"/>
  <c r="C10" i="8"/>
  <c r="C8" i="8"/>
  <c r="N39" i="6" l="1"/>
  <c r="M39" i="6"/>
  <c r="L39" i="6"/>
  <c r="K39" i="6"/>
  <c r="J39" i="6"/>
  <c r="I39" i="6"/>
  <c r="H39" i="6"/>
  <c r="G39" i="6"/>
  <c r="E39" i="6"/>
  <c r="D39" i="6"/>
  <c r="C39" i="6"/>
  <c r="P38" i="6"/>
  <c r="O38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N18" i="6"/>
  <c r="M18" i="6"/>
  <c r="L18" i="6"/>
  <c r="K18" i="6"/>
  <c r="J18" i="6"/>
  <c r="I18" i="6"/>
  <c r="H18" i="6"/>
  <c r="G18" i="6"/>
  <c r="F18" i="6"/>
  <c r="E18" i="6"/>
  <c r="D18" i="6"/>
  <c r="C18" i="6"/>
  <c r="P16" i="6"/>
  <c r="O16" i="6"/>
  <c r="P15" i="6"/>
  <c r="O15" i="6"/>
  <c r="P14" i="6"/>
  <c r="O14" i="6"/>
  <c r="C10" i="6"/>
  <c r="C8" i="6"/>
  <c r="N39" i="5"/>
  <c r="M39" i="5"/>
  <c r="L39" i="5"/>
  <c r="K39" i="5"/>
  <c r="J39" i="5"/>
  <c r="I39" i="5"/>
  <c r="H39" i="5"/>
  <c r="G39" i="5"/>
  <c r="P38" i="5"/>
  <c r="P36" i="5"/>
  <c r="P35" i="5"/>
  <c r="P34" i="5"/>
  <c r="P32" i="5"/>
  <c r="P31" i="5"/>
  <c r="P30" i="5"/>
  <c r="P29" i="5"/>
  <c r="P28" i="5"/>
  <c r="P27" i="5"/>
  <c r="P26" i="5"/>
  <c r="P25" i="5"/>
  <c r="P24" i="5"/>
  <c r="P23" i="5"/>
  <c r="P22" i="5"/>
  <c r="N18" i="5"/>
  <c r="M18" i="5"/>
  <c r="L18" i="5"/>
  <c r="J18" i="5"/>
  <c r="I18" i="5"/>
  <c r="H18" i="5"/>
  <c r="G18" i="5"/>
  <c r="F18" i="5"/>
  <c r="D18" i="5"/>
  <c r="C18" i="5"/>
  <c r="P16" i="5"/>
  <c r="O16" i="5"/>
  <c r="P15" i="5"/>
  <c r="O15" i="5"/>
  <c r="P14" i="5"/>
  <c r="C10" i="5"/>
  <c r="C8" i="5"/>
  <c r="O23" i="4"/>
  <c r="P23" i="4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4" i="4"/>
  <c r="P34" i="4"/>
  <c r="P35" i="4"/>
  <c r="O36" i="4"/>
  <c r="P36" i="4"/>
  <c r="O38" i="4"/>
  <c r="P38" i="4"/>
  <c r="P22" i="4"/>
  <c r="O22" i="4"/>
  <c r="D39" i="4"/>
  <c r="E39" i="4"/>
  <c r="G39" i="4"/>
  <c r="H39" i="4"/>
  <c r="I39" i="4"/>
  <c r="J39" i="4"/>
  <c r="K39" i="4"/>
  <c r="L39" i="4"/>
  <c r="M39" i="4"/>
  <c r="N39" i="4"/>
  <c r="C39" i="4"/>
  <c r="D18" i="4"/>
  <c r="E18" i="4"/>
  <c r="F18" i="4"/>
  <c r="G18" i="4"/>
  <c r="H18" i="4"/>
  <c r="I18" i="4"/>
  <c r="J18" i="4"/>
  <c r="K18" i="4"/>
  <c r="L18" i="4"/>
  <c r="M18" i="4"/>
  <c r="N18" i="4"/>
  <c r="C18" i="4"/>
  <c r="P15" i="4"/>
  <c r="P16" i="4"/>
  <c r="P14" i="4"/>
  <c r="O16" i="4"/>
  <c r="O15" i="4"/>
  <c r="O14" i="4"/>
  <c r="P39" i="6" l="1"/>
  <c r="P18" i="6"/>
  <c r="O18" i="6"/>
  <c r="P18" i="5"/>
  <c r="P18" i="4"/>
  <c r="O18" i="4"/>
  <c r="C10" i="4" l="1"/>
  <c r="C8" i="4"/>
  <c r="P33" i="4"/>
  <c r="P39" i="4" s="1"/>
  <c r="O33" i="4"/>
  <c r="P33" i="5"/>
  <c r="P39" i="5" l="1"/>
</calcChain>
</file>

<file path=xl/sharedStrings.xml><?xml version="1.0" encoding="utf-8"?>
<sst xmlns="http://schemas.openxmlformats.org/spreadsheetml/2006/main" count="283" uniqueCount="43">
  <si>
    <t>SUMMARY</t>
  </si>
  <si>
    <t>BALANCE</t>
  </si>
  <si>
    <t>PERCENTAGE OF INCOME SPENT</t>
  </si>
  <si>
    <t>INCOME</t>
  </si>
  <si>
    <t>Item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</si>
  <si>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</si>
  <si>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</si>
  <si>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</si>
  <si>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</si>
  <si>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</si>
  <si>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</si>
  <si>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</si>
  <si>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</si>
  <si>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</si>
  <si>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</si>
  <si>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</si>
  <si>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</si>
  <si>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</si>
  <si>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Average</t>
  </si>
  <si>
    <t>EXPENSES</t>
  </si>
  <si>
    <t>ANNUAL BUDGET EMPOWERED BY LIVESTOCK, GUIDED BY FAITH</t>
  </si>
  <si>
    <t xml:space="preserve">Total Yearly income </t>
  </si>
  <si>
    <t xml:space="preserve"> </t>
  </si>
  <si>
    <t>Total Yearly Expenses</t>
  </si>
  <si>
    <t>Goats Purchased</t>
  </si>
  <si>
    <t>Chickens Purchased</t>
  </si>
  <si>
    <t>Cattle Purchased</t>
  </si>
  <si>
    <t>Pigs Purchased</t>
  </si>
  <si>
    <t>Camels Purchased</t>
  </si>
  <si>
    <t>Sheep Purchased</t>
  </si>
  <si>
    <t>Total Animal costs</t>
  </si>
  <si>
    <t>Training for Pastors</t>
  </si>
  <si>
    <t>Starlink Costs</t>
  </si>
  <si>
    <t>Administrator Salary</t>
  </si>
  <si>
    <t>Administrator Travel Expenses</t>
  </si>
  <si>
    <t xml:space="preserve">Total Training Costs </t>
  </si>
  <si>
    <t>Miscellaneous costs</t>
  </si>
  <si>
    <t>Transfer fees for banks</t>
  </si>
  <si>
    <t>Processing fees from organizations</t>
  </si>
  <si>
    <t xml:space="preserve">Total Miscellaneous fees </t>
  </si>
  <si>
    <t>Private Donations</t>
  </si>
  <si>
    <t>Grants</t>
  </si>
  <si>
    <t>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</si>
</sst>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9" x14ac:knownFonts="1">
    <font>
      <sz val="11"/>
      <color theme="1"/>
      <name val="Century Gothic"/>
      <family val="2"/>
      <scheme val="minor"/>
    </font>
    <font>
      <sz val="11"/>
      <color theme="1"/>
      <name val="Aptos"/>
      <family val="2"/>
    </font>
    <font>
      <sz val="10"/>
      <color theme="1" tint="4.9989318521683403E-2"/>
      <name val="Century Gothic"/>
      <family val="1"/>
      <scheme val="minor"/>
    </font>
    <font>
      <sz val="11"/>
      <color theme="1" tint="4.9989318521683403E-2"/>
      <name val="Aptos"/>
      <family val="2"/>
    </font>
    <font>
      <b/>
      <sz val="11"/>
      <color theme="0"/>
      <name val="Century Gothic"/>
      <family val="1"/>
      <scheme val="major"/>
    </font>
    <font>
      <sz val="11"/>
      <name val="Century Gothic"/>
      <family val="2"/>
      <scheme val="minor"/>
    </font>
    <font>
      <b/>
      <sz val="14"/>
      <color theme="1" tint="4.9989318521683403E-2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32"/>
      <color theme="0"/>
      <name val="Century Gothic"/>
      <family val="1"/>
      <scheme val="major"/>
    </font>
    <font>
      <sz val="11"/>
      <color theme="1"/>
      <name val="Century Gothic"/>
      <family val="1"/>
      <scheme val="minor"/>
    </font>
    <font>
      <sz val="32"/>
      <color theme="1"/>
      <name val="Century Gothic"/>
      <family val="1"/>
      <scheme val="minor"/>
    </font>
    <font>
      <b/>
      <sz val="16"/>
      <color theme="1"/>
      <name val="Century Gothic"/>
      <family val="1"/>
      <scheme val="minor"/>
    </font>
    <font>
      <b/>
      <sz val="14"/>
      <color theme="1"/>
      <name val="Century Gothic"/>
      <family val="1"/>
      <scheme val="minor"/>
    </font>
    <font>
      <sz val="14"/>
      <color theme="1"/>
      <name val="Century Gothic"/>
      <family val="1"/>
      <scheme val="minor"/>
    </font>
    <font>
      <b/>
      <sz val="24"/>
      <color theme="1"/>
      <name val="Century Gothic"/>
      <family val="1"/>
      <scheme val="minor"/>
    </font>
    <font>
      <b/>
      <sz val="36"/>
      <color theme="1"/>
      <name val="Century Gothic"/>
      <family val="1"/>
      <scheme val="major"/>
    </font>
    <font>
      <b/>
      <sz val="16"/>
      <color theme="1"/>
      <name val="Century Gothic"/>
      <family val="1"/>
      <scheme val="major"/>
    </font>
    <font>
      <b/>
      <sz val="24"/>
      <color theme="1"/>
      <name val="Century Gothic"/>
      <family val="1"/>
      <scheme val="major"/>
    </font>
    <font>
      <sz val="14"/>
      <color theme="1"/>
      <name val="Century Gothic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dashed">
        <color theme="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/>
      <top/>
      <bottom style="thick">
        <color theme="4"/>
      </bottom>
      <diagonal/>
    </border>
  </borders>
  <cellStyleXfs count="11">
    <xf numFmtId="0" fontId="0" fillId="0" borderId="0"/>
    <xf numFmtId="164" fontId="2" fillId="0" borderId="0" applyFont="0" applyFill="0" applyBorder="0" applyProtection="0">
      <alignment horizontal="right" vertical="center" indent="1"/>
    </xf>
    <xf numFmtId="0" fontId="1" fillId="0" borderId="0"/>
    <xf numFmtId="0" fontId="3" fillId="0" borderId="0">
      <alignment horizontal="left" vertical="center" wrapText="1" indent="1"/>
    </xf>
    <xf numFmtId="0" fontId="4" fillId="3" borderId="1" applyNumberFormat="0" applyProtection="0">
      <alignment horizontal="center" vertical="center"/>
    </xf>
    <xf numFmtId="0" fontId="5" fillId="0" borderId="3" applyNumberFormat="0" applyFont="0" applyAlignment="0" applyProtection="0"/>
    <xf numFmtId="0" fontId="4" fillId="3" borderId="0" applyNumberFormat="0" applyBorder="0" applyProtection="0">
      <alignment horizontal="left" vertical="center" indent="1"/>
    </xf>
    <xf numFmtId="9" fontId="6" fillId="0" borderId="0" applyFont="0" applyFill="0" applyBorder="0" applyProtection="0">
      <alignment horizontal="center" vertical="center"/>
    </xf>
    <xf numFmtId="0" fontId="7" fillId="0" borderId="0" applyNumberFormat="0" applyFill="0" applyBorder="0" applyAlignment="0">
      <alignment horizontal="left" vertical="center" wrapText="1" indent="1"/>
    </xf>
    <xf numFmtId="0" fontId="8" fillId="2" borderId="4" applyNumberFormat="0" applyProtection="0">
      <alignment horizontal="left" vertical="center" indent="3"/>
    </xf>
    <xf numFmtId="0" fontId="4" fillId="5" borderId="2" applyNumberFormat="0" applyProtection="0">
      <alignment horizontal="center" vertical="center"/>
    </xf>
  </cellStyleXfs>
  <cellXfs count="30">
    <xf numFmtId="0" fontId="0" fillId="0" borderId="0" xfId="0"/>
    <xf numFmtId="0" fontId="9" fillId="0" borderId="0" xfId="3" applyFont="1">
      <alignment horizontal="left" vertical="center" wrapText="1" indent="1"/>
    </xf>
    <xf numFmtId="0" fontId="10" fillId="0" borderId="7" xfId="9" applyFont="1" applyFill="1" applyBorder="1">
      <alignment horizontal="left" vertical="center" indent="3"/>
    </xf>
    <xf numFmtId="0" fontId="10" fillId="0" borderId="0" xfId="9" applyFont="1" applyFill="1" applyBorder="1" applyAlignment="1">
      <alignment horizontal="left" vertical="center" indent="1"/>
    </xf>
    <xf numFmtId="0" fontId="10" fillId="0" borderId="0" xfId="9" applyFont="1" applyFill="1" applyBorder="1">
      <alignment horizontal="left" vertical="center" indent="3"/>
    </xf>
    <xf numFmtId="0" fontId="10" fillId="0" borderId="4" xfId="9" applyFont="1" applyFill="1">
      <alignment horizontal="left" vertical="center" indent="3"/>
    </xf>
    <xf numFmtId="0" fontId="12" fillId="4" borderId="0" xfId="4" applyFont="1" applyFill="1" applyBorder="1" applyAlignment="1">
      <alignment horizontal="right" vertical="center" indent="1"/>
    </xf>
    <xf numFmtId="0" fontId="9" fillId="0" borderId="0" xfId="3" applyFont="1" applyAlignment="1">
      <alignment horizontal="left" vertical="center" indent="19"/>
    </xf>
    <xf numFmtId="0" fontId="13" fillId="0" borderId="5" xfId="3" applyFont="1" applyBorder="1" applyAlignment="1">
      <alignment horizontal="left" vertical="center" indent="1"/>
    </xf>
    <xf numFmtId="165" fontId="13" fillId="0" borderId="5" xfId="1" applyNumberFormat="1" applyFont="1" applyBorder="1">
      <alignment horizontal="right" vertical="center" indent="1"/>
    </xf>
    <xf numFmtId="0" fontId="13" fillId="0" borderId="6" xfId="5" applyFont="1" applyBorder="1" applyAlignment="1">
      <alignment horizontal="left" vertical="center" indent="1"/>
    </xf>
    <xf numFmtId="165" fontId="13" fillId="0" borderId="6" xfId="1" applyNumberFormat="1" applyFont="1" applyBorder="1">
      <alignment horizontal="right" vertical="center" indent="1"/>
    </xf>
    <xf numFmtId="0" fontId="9" fillId="0" borderId="0" xfId="3" applyFont="1" applyAlignment="1">
      <alignment horizontal="right" vertical="center" wrapText="1" indent="1"/>
    </xf>
    <xf numFmtId="165" fontId="11" fillId="4" borderId="0" xfId="1" applyNumberFormat="1" applyFont="1" applyFill="1" applyBorder="1">
      <alignment horizontal="right" vertical="center" indent="1"/>
    </xf>
    <xf numFmtId="9" fontId="11" fillId="4" borderId="0" xfId="7" applyFont="1" applyFill="1" applyBorder="1" applyAlignment="1">
      <alignment horizontal="right" vertical="center" indent="1"/>
    </xf>
    <xf numFmtId="0" fontId="14" fillId="0" borderId="0" xfId="10" applyFont="1" applyFill="1" applyBorder="1" applyAlignment="1">
      <alignment vertical="center"/>
    </xf>
    <xf numFmtId="0" fontId="13" fillId="0" borderId="0" xfId="3" applyFont="1">
      <alignment horizontal="left" vertical="center" wrapText="1" indent="1"/>
    </xf>
    <xf numFmtId="165" fontId="13" fillId="0" borderId="0" xfId="1" applyNumberFormat="1" applyFont="1" applyFill="1" applyBorder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165" fontId="13" fillId="0" borderId="0" xfId="0" applyNumberFormat="1" applyFont="1" applyAlignment="1">
      <alignment horizontal="left" vertical="center" indent="1"/>
    </xf>
    <xf numFmtId="165" fontId="13" fillId="0" borderId="0" xfId="3" applyNumberFormat="1" applyFont="1">
      <alignment horizontal="left" vertical="center" wrapText="1" indent="1"/>
    </xf>
    <xf numFmtId="165" fontId="13" fillId="0" borderId="0" xfId="1" applyNumberFormat="1" applyFont="1" applyFill="1" applyAlignment="1">
      <alignment horizontal="left" vertical="center" indent="1"/>
    </xf>
    <xf numFmtId="0" fontId="15" fillId="0" borderId="7" xfId="10" applyFont="1" applyFill="1" applyBorder="1" applyAlignment="1">
      <alignment horizontal="left" vertical="center"/>
    </xf>
    <xf numFmtId="0" fontId="16" fillId="4" borderId="0" xfId="4" applyFont="1" applyFill="1" applyBorder="1" applyAlignment="1">
      <alignment horizontal="left" vertical="center" indent="1"/>
    </xf>
    <xf numFmtId="0" fontId="17" fillId="0" borderId="0" xfId="10" applyFont="1" applyFill="1" applyBorder="1" applyAlignment="1">
      <alignment horizontal="left" vertical="center"/>
    </xf>
    <xf numFmtId="0" fontId="18" fillId="0" borderId="0" xfId="3" applyFont="1" applyAlignment="1">
      <alignment horizontal="left" vertical="center" indent="1"/>
    </xf>
    <xf numFmtId="0" fontId="18" fillId="0" borderId="0" xfId="3" applyFont="1">
      <alignment horizontal="left" vertical="center" wrapText="1" indent="1"/>
    </xf>
    <xf numFmtId="165" fontId="13" fillId="0" borderId="0" xfId="1" applyNumberFormat="1" applyFont="1" applyFill="1" applyBorder="1">
      <alignment horizontal="right" vertical="center" indent="1"/>
    </xf>
    <xf numFmtId="165" fontId="13" fillId="0" borderId="0" xfId="1" applyNumberFormat="1" applyFont="1">
      <alignment horizontal="right" vertical="center" indent="1"/>
    </xf>
    <xf numFmtId="165" fontId="13" fillId="0" borderId="0" xfId="3" applyNumberFormat="1" applyFont="1" applyFill="1" applyAlignment="1">
      <alignment horizontal="left" vertical="center" wrapText="1" indent="1"/>
    </xf>
  </cellXfs>
  <cellStyles count="11">
    <cellStyle name="Currency" xfId="1" builtinId="4"/>
    <cellStyle name="Heading 1 2" xfId="10" xr:uid="{8ED66FA4-0558-4280-9ADC-CA3D98E3673C}"/>
    <cellStyle name="Heading 2 2" xfId="4" xr:uid="{130502FE-157F-4C98-87F1-F1CEC9E21556}"/>
    <cellStyle name="Heading 3 2" xfId="6" xr:uid="{934215B1-91EB-43F3-A808-1BA0C30B13F5}"/>
    <cellStyle name="Input 2" xfId="5" xr:uid="{167663E0-32C9-41AD-B3F2-4BAC0D47360A}"/>
    <cellStyle name="Normal" xfId="0" builtinId="0"/>
    <cellStyle name="Normal 2" xfId="2" xr:uid="{80AEA5B2-4EA1-4F77-8CC7-676B84430FAC}"/>
    <cellStyle name="Normal 3" xfId="3" xr:uid="{B6C690DE-886E-4414-BA66-5D34479AE147}"/>
    <cellStyle name="Percent 2" xfId="7" xr:uid="{409772FD-5152-49DC-BE94-4AA51155E5FD}"/>
    <cellStyle name="Title 2" xfId="9" xr:uid="{37D3D399-C3F1-4B17-B2CF-6C5122FC1D9C}"/>
    <cellStyle name="Year" xfId="8" xr:uid="{70FE7F4B-5F3C-4EED-AB00-97350410151F}"/>
  </cellStyles>
  <dxfs count="2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wrapText="1" indent="1" justifyLastLine="0" shrinkToFit="0" readingOrder="0"/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inor"/>
      </font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Century Gothic"/>
        <family val="1"/>
        <scheme val="major"/>
      </font>
      <fill>
        <patternFill patternType="solid">
          <fgColor indexed="64"/>
          <bgColor theme="5" tint="0.39994506668294322"/>
        </patternFill>
      </fill>
    </dxf>
    <dxf>
      <fill>
        <patternFill patternType="none">
          <bgColor auto="1"/>
        </patternFill>
      </fill>
      <border>
        <top style="dotted">
          <color theme="5"/>
        </top>
        <bottom style="dotted">
          <color theme="5"/>
        </bottom>
        <horizontal style="dotted">
          <color theme="5"/>
        </horizontal>
      </border>
    </dxf>
    <dxf>
      <font>
        <color theme="0" tint="-4.9989318521683403E-2"/>
      </font>
      <fill>
        <patternFill>
          <bgColor theme="4" tint="0.79998168889431442"/>
        </patternFill>
      </fill>
      <border>
        <top/>
      </border>
    </dxf>
    <dxf>
      <font>
        <b/>
        <i val="0"/>
        <color theme="1"/>
      </font>
      <fill>
        <patternFill>
          <bgColor theme="4" tint="0.7999816888943144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/>
        <horizontal/>
      </border>
    </dxf>
    <dxf>
      <border>
        <bottom style="medium">
          <color theme="7"/>
        </bottom>
      </border>
    </dxf>
    <dxf>
      <fill>
        <patternFill>
          <bgColor theme="0" tint="-4.9989318521683403E-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  <border>
        <top/>
        <bottom style="thick">
          <color theme="4"/>
        </bottom>
        <vertical style="thin">
          <color theme="4" tint="0.59996337778862885"/>
        </vertical>
      </border>
    </dxf>
    <dxf>
      <font>
        <b/>
        <i val="0"/>
        <color theme="1"/>
      </font>
      <fill>
        <patternFill>
          <bgColor theme="4" tint="0.7999816888943144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 style="thin">
          <color theme="4" tint="0.59996337778862885"/>
        </vertical>
        <horizontal/>
      </border>
    </dxf>
    <dxf>
      <border>
        <left/>
        <bottom style="medium">
          <color theme="4"/>
        </bottom>
        <vertical style="thin">
          <color theme="4" tint="0.79998168889431442"/>
        </vertical>
      </border>
    </dxf>
  </dxfs>
  <tableStyles count="2" defaultTableStyle="TableStyleMedium2" defaultPivotStyle="PivotStyleLight16">
    <tableStyle name="Simple Monthly Budget 2" pivot="0" count="4" xr9:uid="{07D6F1CB-291C-4348-A9AA-C12AE219BD54}">
      <tableStyleElement type="wholeTable" dxfId="208"/>
      <tableStyleElement type="headerRow" dxfId="207"/>
      <tableStyleElement type="totalRow" dxfId="206"/>
      <tableStyleElement type="firstRowStripe" dxfId="205"/>
    </tableStyle>
    <tableStyle name="Simple Monthly Budget 2 2" pivot="0" count="4" xr9:uid="{A06A75A4-D40E-4AE5-970F-04AA37E2341A}">
      <tableStyleElement type="wholeTable" dxfId="204"/>
      <tableStyleElement type="headerRow" dxfId="203"/>
      <tableStyleElement type="totalRow" dxfId="202"/>
      <tableStyleElement type="firstRowStripe" dxfId="20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Income and expenses by month</a:t>
            </a:r>
          </a:p>
        </c:rich>
      </c:tx>
      <c:layout>
        <c:manualLayout>
          <c:xMode val="edge"/>
          <c:yMode val="edge"/>
          <c:x val="0.36195678665166853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'2023'!$B$12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'2023'!$C$13:$M$13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'2023'!$C$18:$M$18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D-4858-AECF-5E24175121E5}"/>
            </c:ext>
          </c:extLst>
        </c:ser>
        <c:ser>
          <c:idx val="1"/>
          <c:order val="1"/>
          <c:tx>
            <c:strRef>
              <c:f>'2023'!$B$20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'2023'!$C$13:$M$13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'2023'!$C$39:$M$39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D-4858-AECF-5E24175121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5"/>
        <c:axId val="1124757727"/>
        <c:axId val="1132187055"/>
      </c:barChart>
      <c:catAx>
        <c:axId val="112475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187055"/>
        <c:crosses val="autoZero"/>
        <c:auto val="1"/>
        <c:lblAlgn val="ctr"/>
        <c:lblOffset val="100"/>
        <c:noMultiLvlLbl val="0"/>
      </c:catAx>
      <c:valAx>
        <c:axId val="113218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75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Income and expenses by month</a:t>
            </a:r>
          </a:p>
        </c:rich>
      </c:tx>
      <c:layout>
        <c:manualLayout>
          <c:xMode val="edge"/>
          <c:yMode val="edge"/>
          <c:x val="0.36195678665166853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'2023'!$B$12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'2023'!$C$13:$M$13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'2023'!$C$18:$M$18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F-4611-BD89-4A956B18A503}"/>
            </c:ext>
          </c:extLst>
        </c:ser>
        <c:ser>
          <c:idx val="1"/>
          <c:order val="1"/>
          <c:tx>
            <c:strRef>
              <c:f>'2023'!$B$20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'2023'!$C$13:$M$13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'2023'!$C$39:$M$39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F-4611-BD89-4A956B18A5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5"/>
        <c:axId val="1124757727"/>
        <c:axId val="1132187055"/>
      </c:barChart>
      <c:catAx>
        <c:axId val="112475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187055"/>
        <c:crosses val="autoZero"/>
        <c:auto val="1"/>
        <c:lblAlgn val="ctr"/>
        <c:lblOffset val="100"/>
        <c:noMultiLvlLbl val="0"/>
      </c:catAx>
      <c:valAx>
        <c:axId val="113218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75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Total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'2023'!$O$21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'2023'!$B$22:$B$39</c:f>
              <c:strCache>
                <c:ptCount val="17"/>
                <c:pt idx="0">
                  <c:v>Goats Purchased</c:v>
                </c:pt>
                <c:pt idx="1">
                  <c:v>Chickens Purchased</c:v>
                </c:pt>
                <c:pt idx="2">
                  <c:v>Pigs Purchased</c:v>
                </c:pt>
                <c:pt idx="3">
                  <c:v>Cattle Purchased</c:v>
                </c:pt>
                <c:pt idx="4">
                  <c:v>Camels Purchased</c:v>
                </c:pt>
                <c:pt idx="5">
                  <c:v>Sheep Purchased</c:v>
                </c:pt>
                <c:pt idx="6">
                  <c:v>Total Animal costs</c:v>
                </c:pt>
                <c:pt idx="7">
                  <c:v>Training for Pastors</c:v>
                </c:pt>
                <c:pt idx="8">
                  <c:v>Starlink Costs</c:v>
                </c:pt>
                <c:pt idx="9">
                  <c:v>Administrator Salary</c:v>
                </c:pt>
                <c:pt idx="10">
                  <c:v>Administrator Travel Expenses</c:v>
                </c:pt>
                <c:pt idx="11">
                  <c:v>Total Training Costs </c:v>
                </c:pt>
                <c:pt idx="12">
                  <c:v>Miscellaneous costs</c:v>
                </c:pt>
                <c:pt idx="13">
                  <c:v>Transfer fees for banks</c:v>
                </c:pt>
                <c:pt idx="14">
                  <c:v>Processing fees from organizations</c:v>
                </c:pt>
                <c:pt idx="15">
                  <c:v> </c:v>
                </c:pt>
                <c:pt idx="16">
                  <c:v>Total Miscellaneous fees </c:v>
                </c:pt>
              </c:strCache>
            </c:strRef>
          </c:cat>
          <c:val>
            <c:numRef>
              <c:f>'2023'!$O$22:$O$39</c:f>
              <c:numCache>
                <c:formatCode>"$"#,##0</c:formatCode>
                <c:ptCount val="17"/>
                <c:pt idx="0">
                  <c:v>667</c:v>
                </c:pt>
                <c:pt idx="1">
                  <c:v>222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889</c:v>
                </c:pt>
                <c:pt idx="7">
                  <c:v>556</c:v>
                </c:pt>
                <c:pt idx="8">
                  <c:v>133</c:v>
                </c:pt>
                <c:pt idx="9">
                  <c:v>2335</c:v>
                </c:pt>
                <c:pt idx="10">
                  <c:v>439</c:v>
                </c:pt>
                <c:pt idx="11">
                  <c:v>2907</c:v>
                </c:pt>
                <c:pt idx="12">
                  <c:v>0</c:v>
                </c:pt>
                <c:pt idx="13">
                  <c:v>730</c:v>
                </c:pt>
                <c:pt idx="14">
                  <c:v>250</c:v>
                </c:pt>
                <c:pt idx="15">
                  <c:v>0</c:v>
                </c:pt>
                <c:pt idx="16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C-48A2-916F-0D5BE6E19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081865903"/>
        <c:axId val="1109733487"/>
      </c:barChart>
      <c:catAx>
        <c:axId val="108186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733487"/>
        <c:crosses val="autoZero"/>
        <c:auto val="1"/>
        <c:lblAlgn val="ctr"/>
        <c:lblOffset val="100"/>
        <c:noMultiLvlLbl val="0"/>
      </c:catAx>
      <c:valAx>
        <c:axId val="110973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86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96B-4615-A2AE-1FE8A6BD4E6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96B-4615-A2AE-1FE8A6BD4E68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'2023'!$C$5:$C$6</c:f>
              <c:numCache>
                <c:formatCode>"$"#,##0</c:formatCode>
                <c:ptCount val="2"/>
                <c:pt idx="0">
                  <c:v>7300</c:v>
                </c:pt>
                <c:pt idx="1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6B-4615-A2AE-1FE8A6BD4E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539195768"/>
        <c:axId val="539196160"/>
      </c:barChart>
      <c:catAx>
        <c:axId val="539195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6160"/>
        <c:crosses val="autoZero"/>
        <c:auto val="1"/>
        <c:lblAlgn val="ctr"/>
        <c:lblOffset val="80"/>
        <c:noMultiLvlLbl val="0"/>
      </c:catAx>
      <c:valAx>
        <c:axId val="539196160"/>
        <c:scaling>
          <c:orientation val="minMax"/>
          <c:min val="0"/>
        </c:scaling>
        <c:delete val="0"/>
        <c:axPos val="l"/>
        <c:numFmt formatCode="&quot;$&quot;#,##0" sourceLinked="0"/>
        <c:majorTickMark val="in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5768"/>
        <c:crosses val="autoZero"/>
        <c:crossBetween val="between"/>
        <c:min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Total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'2023'!$O$21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'2023'!$B$22:$B$39</c:f>
              <c:strCache>
                <c:ptCount val="17"/>
                <c:pt idx="0">
                  <c:v>Goats Purchased</c:v>
                </c:pt>
                <c:pt idx="1">
                  <c:v>Chickens Purchased</c:v>
                </c:pt>
                <c:pt idx="2">
                  <c:v>Pigs Purchased</c:v>
                </c:pt>
                <c:pt idx="3">
                  <c:v>Cattle Purchased</c:v>
                </c:pt>
                <c:pt idx="4">
                  <c:v>Camels Purchased</c:v>
                </c:pt>
                <c:pt idx="5">
                  <c:v>Sheep Purchased</c:v>
                </c:pt>
                <c:pt idx="6">
                  <c:v>Total Animal costs</c:v>
                </c:pt>
                <c:pt idx="7">
                  <c:v>Training for Pastors</c:v>
                </c:pt>
                <c:pt idx="8">
                  <c:v>Starlink Costs</c:v>
                </c:pt>
                <c:pt idx="9">
                  <c:v>Administrator Salary</c:v>
                </c:pt>
                <c:pt idx="10">
                  <c:v>Administrator Travel Expenses</c:v>
                </c:pt>
                <c:pt idx="11">
                  <c:v>Total Training Costs </c:v>
                </c:pt>
                <c:pt idx="12">
                  <c:v>Miscellaneous costs</c:v>
                </c:pt>
                <c:pt idx="13">
                  <c:v>Transfer fees for banks</c:v>
                </c:pt>
                <c:pt idx="14">
                  <c:v>Processing fees from organizations</c:v>
                </c:pt>
                <c:pt idx="15">
                  <c:v> </c:v>
                </c:pt>
                <c:pt idx="16">
                  <c:v>Total Miscellaneous fees </c:v>
                </c:pt>
              </c:strCache>
            </c:strRef>
          </c:cat>
          <c:val>
            <c:numRef>
              <c:f>'2023'!$O$22:$O$39</c:f>
              <c:numCache>
                <c:formatCode>"$"#,##0</c:formatCode>
                <c:ptCount val="17"/>
                <c:pt idx="0">
                  <c:v>667</c:v>
                </c:pt>
                <c:pt idx="1">
                  <c:v>222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889</c:v>
                </c:pt>
                <c:pt idx="7">
                  <c:v>556</c:v>
                </c:pt>
                <c:pt idx="8">
                  <c:v>133</c:v>
                </c:pt>
                <c:pt idx="9">
                  <c:v>2335</c:v>
                </c:pt>
                <c:pt idx="10">
                  <c:v>439</c:v>
                </c:pt>
                <c:pt idx="11">
                  <c:v>2907</c:v>
                </c:pt>
                <c:pt idx="12">
                  <c:v>0</c:v>
                </c:pt>
                <c:pt idx="13">
                  <c:v>730</c:v>
                </c:pt>
                <c:pt idx="14">
                  <c:v>250</c:v>
                </c:pt>
                <c:pt idx="15">
                  <c:v>0</c:v>
                </c:pt>
                <c:pt idx="16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3-47BD-8827-77844F114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081865903"/>
        <c:axId val="1109733487"/>
      </c:barChart>
      <c:catAx>
        <c:axId val="108186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733487"/>
        <c:crosses val="autoZero"/>
        <c:auto val="1"/>
        <c:lblAlgn val="ctr"/>
        <c:lblOffset val="100"/>
        <c:noMultiLvlLbl val="0"/>
      </c:catAx>
      <c:valAx>
        <c:axId val="110973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86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A7C-4D26-8F17-F46AE7665A4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A7C-4D26-8F17-F46AE7665A40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'2023'!$C$5:$C$6</c:f>
              <c:numCache>
                <c:formatCode>"$"#,##0</c:formatCode>
                <c:ptCount val="2"/>
                <c:pt idx="0">
                  <c:v>7300</c:v>
                </c:pt>
                <c:pt idx="1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7C-4D26-8F17-F46AE7665A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539195768"/>
        <c:axId val="539196160"/>
      </c:barChart>
      <c:catAx>
        <c:axId val="539195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6160"/>
        <c:crosses val="autoZero"/>
        <c:auto val="1"/>
        <c:lblAlgn val="ctr"/>
        <c:lblOffset val="80"/>
        <c:noMultiLvlLbl val="0"/>
      </c:catAx>
      <c:valAx>
        <c:axId val="539196160"/>
        <c:scaling>
          <c:orientation val="minMax"/>
          <c:min val="0"/>
        </c:scaling>
        <c:delete val="0"/>
        <c:axPos val="l"/>
        <c:numFmt formatCode="&quot;$&quot;#,##0" sourceLinked="0"/>
        <c:majorTickMark val="in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5768"/>
        <c:crosses val="autoZero"/>
        <c:crossBetween val="between"/>
        <c:min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Income and expenses by month</a:t>
            </a:r>
          </a:p>
        </c:rich>
      </c:tx>
      <c:layout>
        <c:manualLayout>
          <c:xMode val="edge"/>
          <c:yMode val="edge"/>
          <c:x val="0.36195678665166853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'2023'!$B$12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'2023'!$C$13:$M$13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'2023'!$C$18:$M$18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D-4C4B-A2D4-DB7D19A4544A}"/>
            </c:ext>
          </c:extLst>
        </c:ser>
        <c:ser>
          <c:idx val="1"/>
          <c:order val="1"/>
          <c:tx>
            <c:strRef>
              <c:f>'2023'!$B$20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'2023'!$C$13:$M$13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'2023'!$C$39:$M$39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D-4C4B-A2D4-DB7D19A454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5"/>
        <c:axId val="1124757727"/>
        <c:axId val="1132187055"/>
      </c:barChart>
      <c:catAx>
        <c:axId val="112475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187055"/>
        <c:crosses val="autoZero"/>
        <c:auto val="1"/>
        <c:lblAlgn val="ctr"/>
        <c:lblOffset val="100"/>
        <c:noMultiLvlLbl val="0"/>
      </c:catAx>
      <c:valAx>
        <c:axId val="113218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75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Total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'2023'!$O$21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'2023'!$B$22:$B$39</c:f>
              <c:strCache>
                <c:ptCount val="17"/>
                <c:pt idx="0">
                  <c:v>Goats Purchased</c:v>
                </c:pt>
                <c:pt idx="1">
                  <c:v>Chickens Purchased</c:v>
                </c:pt>
                <c:pt idx="2">
                  <c:v>Pigs Purchased</c:v>
                </c:pt>
                <c:pt idx="3">
                  <c:v>Cattle Purchased</c:v>
                </c:pt>
                <c:pt idx="4">
                  <c:v>Camels Purchased</c:v>
                </c:pt>
                <c:pt idx="5">
                  <c:v>Sheep Purchased</c:v>
                </c:pt>
                <c:pt idx="6">
                  <c:v>Total Animal costs</c:v>
                </c:pt>
                <c:pt idx="7">
                  <c:v>Training for Pastors</c:v>
                </c:pt>
                <c:pt idx="8">
                  <c:v>Starlink Costs</c:v>
                </c:pt>
                <c:pt idx="9">
                  <c:v>Administrator Salary</c:v>
                </c:pt>
                <c:pt idx="10">
                  <c:v>Administrator Travel Expenses</c:v>
                </c:pt>
                <c:pt idx="11">
                  <c:v>Total Training Costs </c:v>
                </c:pt>
                <c:pt idx="12">
                  <c:v>Miscellaneous costs</c:v>
                </c:pt>
                <c:pt idx="13">
                  <c:v>Transfer fees for banks</c:v>
                </c:pt>
                <c:pt idx="14">
                  <c:v>Processing fees from organizations</c:v>
                </c:pt>
                <c:pt idx="15">
                  <c:v> </c:v>
                </c:pt>
                <c:pt idx="16">
                  <c:v>Total Miscellaneous fees </c:v>
                </c:pt>
              </c:strCache>
            </c:strRef>
          </c:cat>
          <c:val>
            <c:numRef>
              <c:f>'2023'!$O$22:$O$39</c:f>
              <c:numCache>
                <c:formatCode>"$"#,##0</c:formatCode>
                <c:ptCount val="17"/>
                <c:pt idx="0">
                  <c:v>667</c:v>
                </c:pt>
                <c:pt idx="1">
                  <c:v>222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889</c:v>
                </c:pt>
                <c:pt idx="7">
                  <c:v>556</c:v>
                </c:pt>
                <c:pt idx="8">
                  <c:v>133</c:v>
                </c:pt>
                <c:pt idx="9">
                  <c:v>2335</c:v>
                </c:pt>
                <c:pt idx="10">
                  <c:v>439</c:v>
                </c:pt>
                <c:pt idx="11">
                  <c:v>2907</c:v>
                </c:pt>
                <c:pt idx="12">
                  <c:v>0</c:v>
                </c:pt>
                <c:pt idx="13">
                  <c:v>730</c:v>
                </c:pt>
                <c:pt idx="14">
                  <c:v>250</c:v>
                </c:pt>
                <c:pt idx="15">
                  <c:v>0</c:v>
                </c:pt>
                <c:pt idx="16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3-45C3-BE49-EFB7C8CA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081865903"/>
        <c:axId val="1109733487"/>
      </c:barChart>
      <c:catAx>
        <c:axId val="108186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733487"/>
        <c:crosses val="autoZero"/>
        <c:auto val="1"/>
        <c:lblAlgn val="ctr"/>
        <c:lblOffset val="100"/>
        <c:noMultiLvlLbl val="0"/>
      </c:catAx>
      <c:valAx>
        <c:axId val="110973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86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F9B-4DAA-8F07-13A1DB6B171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F9B-4DAA-8F07-13A1DB6B1714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'2023'!$C$5:$C$6</c:f>
              <c:numCache>
                <c:formatCode>"$"#,##0</c:formatCode>
                <c:ptCount val="2"/>
                <c:pt idx="0">
                  <c:v>7300</c:v>
                </c:pt>
                <c:pt idx="1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9B-4DAA-8F07-13A1DB6B17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539195768"/>
        <c:axId val="539196160"/>
      </c:barChart>
      <c:catAx>
        <c:axId val="539195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6160"/>
        <c:crosses val="autoZero"/>
        <c:auto val="1"/>
        <c:lblAlgn val="ctr"/>
        <c:lblOffset val="80"/>
        <c:noMultiLvlLbl val="0"/>
      </c:catAx>
      <c:valAx>
        <c:axId val="539196160"/>
        <c:scaling>
          <c:orientation val="minMax"/>
          <c:min val="0"/>
        </c:scaling>
        <c:delete val="0"/>
        <c:axPos val="l"/>
        <c:numFmt formatCode="&quot;$&quot;#,##0" sourceLinked="0"/>
        <c:majorTickMark val="in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5768"/>
        <c:crosses val="autoZero"/>
        <c:crossBetween val="between"/>
        <c:min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Income and expenses by month</a:t>
            </a:r>
          </a:p>
        </c:rich>
      </c:tx>
      <c:layout>
        <c:manualLayout>
          <c:xMode val="edge"/>
          <c:yMode val="edge"/>
          <c:x val="0.36195678665166853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'2023'!$B$12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'2023'!$C$13:$M$13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'2023'!$C$18:$M$18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2-4807-8BDA-BEDC502BDEB2}"/>
            </c:ext>
          </c:extLst>
        </c:ser>
        <c:ser>
          <c:idx val="1"/>
          <c:order val="1"/>
          <c:tx>
            <c:strRef>
              <c:f>'2023'!$B$20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'2023'!$C$13:$M$13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'2023'!$C$39:$M$39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2-4807-8BDA-BEDC502BDE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15"/>
        <c:axId val="1124757727"/>
        <c:axId val="1132187055"/>
      </c:barChart>
      <c:catAx>
        <c:axId val="112475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187055"/>
        <c:crosses val="autoZero"/>
        <c:auto val="1"/>
        <c:lblAlgn val="ctr"/>
        <c:lblOffset val="100"/>
        <c:noMultiLvlLbl val="0"/>
      </c:catAx>
      <c:valAx>
        <c:axId val="113218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75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Total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'2023'!$O$21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'2023'!$B$22:$B$39</c:f>
              <c:strCache>
                <c:ptCount val="17"/>
                <c:pt idx="0">
                  <c:v>Goats Purchased</c:v>
                </c:pt>
                <c:pt idx="1">
                  <c:v>Chickens Purchased</c:v>
                </c:pt>
                <c:pt idx="2">
                  <c:v>Pigs Purchased</c:v>
                </c:pt>
                <c:pt idx="3">
                  <c:v>Cattle Purchased</c:v>
                </c:pt>
                <c:pt idx="4">
                  <c:v>Camels Purchased</c:v>
                </c:pt>
                <c:pt idx="5">
                  <c:v>Sheep Purchased</c:v>
                </c:pt>
                <c:pt idx="6">
                  <c:v>Total Animal costs</c:v>
                </c:pt>
                <c:pt idx="7">
                  <c:v>Training for Pastors</c:v>
                </c:pt>
                <c:pt idx="8">
                  <c:v>Starlink Costs</c:v>
                </c:pt>
                <c:pt idx="9">
                  <c:v>Administrator Salary</c:v>
                </c:pt>
                <c:pt idx="10">
                  <c:v>Administrator Travel Expenses</c:v>
                </c:pt>
                <c:pt idx="11">
                  <c:v>Total Training Costs </c:v>
                </c:pt>
                <c:pt idx="12">
                  <c:v>Miscellaneous costs</c:v>
                </c:pt>
                <c:pt idx="13">
                  <c:v>Transfer fees for banks</c:v>
                </c:pt>
                <c:pt idx="14">
                  <c:v>Processing fees from organizations</c:v>
                </c:pt>
                <c:pt idx="15">
                  <c:v> </c:v>
                </c:pt>
                <c:pt idx="16">
                  <c:v>Total Miscellaneous fees </c:v>
                </c:pt>
              </c:strCache>
            </c:strRef>
          </c:cat>
          <c:val>
            <c:numRef>
              <c:f>'2023'!$O$22:$O$39</c:f>
              <c:numCache>
                <c:formatCode>"$"#,##0</c:formatCode>
                <c:ptCount val="17"/>
                <c:pt idx="0">
                  <c:v>667</c:v>
                </c:pt>
                <c:pt idx="1">
                  <c:v>222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889</c:v>
                </c:pt>
                <c:pt idx="7">
                  <c:v>556</c:v>
                </c:pt>
                <c:pt idx="8">
                  <c:v>133</c:v>
                </c:pt>
                <c:pt idx="9">
                  <c:v>2335</c:v>
                </c:pt>
                <c:pt idx="10">
                  <c:v>439</c:v>
                </c:pt>
                <c:pt idx="11">
                  <c:v>2907</c:v>
                </c:pt>
                <c:pt idx="12">
                  <c:v>0</c:v>
                </c:pt>
                <c:pt idx="13">
                  <c:v>730</c:v>
                </c:pt>
                <c:pt idx="14">
                  <c:v>250</c:v>
                </c:pt>
                <c:pt idx="15">
                  <c:v>0</c:v>
                </c:pt>
                <c:pt idx="16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0-47E3-9697-80189C530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081865903"/>
        <c:axId val="1109733487"/>
      </c:barChart>
      <c:catAx>
        <c:axId val="108186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733487"/>
        <c:crosses val="autoZero"/>
        <c:auto val="1"/>
        <c:lblAlgn val="ctr"/>
        <c:lblOffset val="100"/>
        <c:noMultiLvlLbl val="0"/>
      </c:catAx>
      <c:valAx>
        <c:axId val="110973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86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C34-4406-8D86-B10E157446A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C34-4406-8D86-B10E157446AE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'2023'!$C$5:$C$6</c:f>
              <c:numCache>
                <c:formatCode>"$"#,##0</c:formatCode>
                <c:ptCount val="2"/>
                <c:pt idx="0">
                  <c:v>7300</c:v>
                </c:pt>
                <c:pt idx="1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34-4406-8D86-B10E157446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539195768"/>
        <c:axId val="539196160"/>
      </c:barChart>
      <c:catAx>
        <c:axId val="539195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6160"/>
        <c:crosses val="autoZero"/>
        <c:auto val="1"/>
        <c:lblAlgn val="ctr"/>
        <c:lblOffset val="80"/>
        <c:noMultiLvlLbl val="0"/>
      </c:catAx>
      <c:valAx>
        <c:axId val="539196160"/>
        <c:scaling>
          <c:orientation val="minMax"/>
          <c:min val="0"/>
        </c:scaling>
        <c:delete val="0"/>
        <c:axPos val="l"/>
        <c:numFmt formatCode="&quot;$&quot;#,##0" sourceLinked="0"/>
        <c:majorTickMark val="in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crossAx val="539195768"/>
        <c:crosses val="autoZero"/>
        <c:crossBetween val="between"/>
        <c:min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6</xdr:col>
      <xdr:colOff>514350</xdr:colOff>
      <xdr:row>59</xdr:row>
      <xdr:rowOff>0</xdr:rowOff>
    </xdr:to>
    <xdr:graphicFrame macro="">
      <xdr:nvGraphicFramePr>
        <xdr:cNvPr id="2" name="Chart 1" descr="Income and expenses by month chart">
          <a:extLst>
            <a:ext uri="{FF2B5EF4-FFF2-40B4-BE49-F238E27FC236}">
              <a16:creationId xmlns:a16="http://schemas.microsoft.com/office/drawing/2014/main" id="{C5B95BD1-96C0-4842-9312-6A345937D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15</xdr:col>
      <xdr:colOff>533400</xdr:colOff>
      <xdr:row>60</xdr:row>
      <xdr:rowOff>0</xdr:rowOff>
    </xdr:to>
    <xdr:graphicFrame macro="">
      <xdr:nvGraphicFramePr>
        <xdr:cNvPr id="3" name="Chart 2" descr="Total expenses chart">
          <a:extLst>
            <a:ext uri="{FF2B5EF4-FFF2-40B4-BE49-F238E27FC236}">
              <a16:creationId xmlns:a16="http://schemas.microsoft.com/office/drawing/2014/main" id="{975323C0-A6C6-43AF-97CD-2677AE355715}"/>
            </a:ext>
            <a:ext uri="{147F2762-F138-4A5C-976F-8EAC2B608ADB}">
              <a16:predDERef xmlns:a16="http://schemas.microsoft.com/office/drawing/2014/main" pred="{9E68B60A-84EF-4C5C-A136-32C644220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828675</xdr:colOff>
      <xdr:row>2</xdr:row>
      <xdr:rowOff>114300</xdr:rowOff>
    </xdr:from>
    <xdr:to>
      <xdr:col>8</xdr:col>
      <xdr:colOff>581026</xdr:colOff>
      <xdr:row>19</xdr:row>
      <xdr:rowOff>74613</xdr:rowOff>
    </xdr:to>
    <xdr:graphicFrame macro="">
      <xdr:nvGraphicFramePr>
        <xdr:cNvPr id="4" name="IncomeAndExpenses" descr="Clustered column chart showing Total Monthly Income and Total Monthly Expenses">
          <a:extLst>
            <a:ext uri="{FF2B5EF4-FFF2-40B4-BE49-F238E27FC236}">
              <a16:creationId xmlns:a16="http://schemas.microsoft.com/office/drawing/2014/main" id="{F8FD0721-0A90-4F19-A644-5115C1860476}"/>
            </a:ext>
            <a:ext uri="{147F2762-F138-4A5C-976F-8EAC2B608ADB}">
              <a16:predDERef xmlns:a16="http://schemas.microsoft.com/office/drawing/2014/main" pred="{C35D2FC9-37D4-41E2-AA8F-BB8EB655F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6</xdr:col>
      <xdr:colOff>514350</xdr:colOff>
      <xdr:row>59</xdr:row>
      <xdr:rowOff>0</xdr:rowOff>
    </xdr:to>
    <xdr:graphicFrame macro="">
      <xdr:nvGraphicFramePr>
        <xdr:cNvPr id="2" name="Chart 1" descr="Income and expenses by month chart">
          <a:extLst>
            <a:ext uri="{FF2B5EF4-FFF2-40B4-BE49-F238E27FC236}">
              <a16:creationId xmlns:a16="http://schemas.microsoft.com/office/drawing/2014/main" id="{9E68B60A-84EF-4C5C-A136-32C644220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15</xdr:col>
      <xdr:colOff>533400</xdr:colOff>
      <xdr:row>60</xdr:row>
      <xdr:rowOff>0</xdr:rowOff>
    </xdr:to>
    <xdr:graphicFrame macro="">
      <xdr:nvGraphicFramePr>
        <xdr:cNvPr id="3" name="Chart 2" descr="Total expenses chart">
          <a:extLst>
            <a:ext uri="{FF2B5EF4-FFF2-40B4-BE49-F238E27FC236}">
              <a16:creationId xmlns:a16="http://schemas.microsoft.com/office/drawing/2014/main" id="{C35D2FC9-37D4-41E2-AA8F-BB8EB655FD80}"/>
            </a:ext>
            <a:ext uri="{147F2762-F138-4A5C-976F-8EAC2B608ADB}">
              <a16:predDERef xmlns:a16="http://schemas.microsoft.com/office/drawing/2014/main" pred="{9E68B60A-84EF-4C5C-A136-32C644220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828675</xdr:colOff>
      <xdr:row>2</xdr:row>
      <xdr:rowOff>114300</xdr:rowOff>
    </xdr:from>
    <xdr:to>
      <xdr:col>8</xdr:col>
      <xdr:colOff>638176</xdr:colOff>
      <xdr:row>11</xdr:row>
      <xdr:rowOff>50800</xdr:rowOff>
    </xdr:to>
    <xdr:graphicFrame macro="">
      <xdr:nvGraphicFramePr>
        <xdr:cNvPr id="4" name="IncomeAndExpenses" descr="Clustered column chart showing Total Monthly Income and Total Monthly Expenses">
          <a:extLst>
            <a:ext uri="{FF2B5EF4-FFF2-40B4-BE49-F238E27FC236}">
              <a16:creationId xmlns:a16="http://schemas.microsoft.com/office/drawing/2014/main" id="{AB3DAE40-2899-4166-A34C-AB6035A00B73}"/>
            </a:ext>
            <a:ext uri="{147F2762-F138-4A5C-976F-8EAC2B608ADB}">
              <a16:predDERef xmlns:a16="http://schemas.microsoft.com/office/drawing/2014/main" pred="{C35D2FC9-37D4-41E2-AA8F-BB8EB655F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6</xdr:col>
      <xdr:colOff>514350</xdr:colOff>
      <xdr:row>59</xdr:row>
      <xdr:rowOff>0</xdr:rowOff>
    </xdr:to>
    <xdr:graphicFrame macro="">
      <xdr:nvGraphicFramePr>
        <xdr:cNvPr id="2" name="Chart 1" descr="Income and expenses by month chart">
          <a:extLst>
            <a:ext uri="{FF2B5EF4-FFF2-40B4-BE49-F238E27FC236}">
              <a16:creationId xmlns:a16="http://schemas.microsoft.com/office/drawing/2014/main" id="{4DE3F4F4-3545-41B1-BB20-F57AD7079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15</xdr:col>
      <xdr:colOff>533400</xdr:colOff>
      <xdr:row>60</xdr:row>
      <xdr:rowOff>0</xdr:rowOff>
    </xdr:to>
    <xdr:graphicFrame macro="">
      <xdr:nvGraphicFramePr>
        <xdr:cNvPr id="3" name="Chart 2" descr="Total expenses chart">
          <a:extLst>
            <a:ext uri="{FF2B5EF4-FFF2-40B4-BE49-F238E27FC236}">
              <a16:creationId xmlns:a16="http://schemas.microsoft.com/office/drawing/2014/main" id="{D1ADAB22-7FBF-463D-9636-AC46F1EB308F}"/>
            </a:ext>
            <a:ext uri="{147F2762-F138-4A5C-976F-8EAC2B608ADB}">
              <a16:predDERef xmlns:a16="http://schemas.microsoft.com/office/drawing/2014/main" pred="{9E68B60A-84EF-4C5C-A136-32C644220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828675</xdr:colOff>
      <xdr:row>2</xdr:row>
      <xdr:rowOff>114300</xdr:rowOff>
    </xdr:from>
    <xdr:to>
      <xdr:col>8</xdr:col>
      <xdr:colOff>581026</xdr:colOff>
      <xdr:row>10</xdr:row>
      <xdr:rowOff>71438</xdr:rowOff>
    </xdr:to>
    <xdr:graphicFrame macro="">
      <xdr:nvGraphicFramePr>
        <xdr:cNvPr id="4" name="IncomeAndExpenses" descr="Clustered column chart showing Total Monthly Income and Total Monthly Expenses">
          <a:extLst>
            <a:ext uri="{FF2B5EF4-FFF2-40B4-BE49-F238E27FC236}">
              <a16:creationId xmlns:a16="http://schemas.microsoft.com/office/drawing/2014/main" id="{F695515F-C0AA-4B0D-9F3A-A850C60A1A46}"/>
            </a:ext>
            <a:ext uri="{147F2762-F138-4A5C-976F-8EAC2B608ADB}">
              <a16:predDERef xmlns:a16="http://schemas.microsoft.com/office/drawing/2014/main" pred="{C35D2FC9-37D4-41E2-AA8F-BB8EB655F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6</xdr:col>
      <xdr:colOff>514350</xdr:colOff>
      <xdr:row>59</xdr:row>
      <xdr:rowOff>0</xdr:rowOff>
    </xdr:to>
    <xdr:graphicFrame macro="">
      <xdr:nvGraphicFramePr>
        <xdr:cNvPr id="2" name="Chart 1" descr="Income and expenses by month chart">
          <a:extLst>
            <a:ext uri="{FF2B5EF4-FFF2-40B4-BE49-F238E27FC236}">
              <a16:creationId xmlns:a16="http://schemas.microsoft.com/office/drawing/2014/main" id="{FB29A602-F85D-437F-8EB6-39C769423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15</xdr:col>
      <xdr:colOff>533400</xdr:colOff>
      <xdr:row>60</xdr:row>
      <xdr:rowOff>0</xdr:rowOff>
    </xdr:to>
    <xdr:graphicFrame macro="">
      <xdr:nvGraphicFramePr>
        <xdr:cNvPr id="3" name="Chart 2" descr="Total expenses chart">
          <a:extLst>
            <a:ext uri="{FF2B5EF4-FFF2-40B4-BE49-F238E27FC236}">
              <a16:creationId xmlns:a16="http://schemas.microsoft.com/office/drawing/2014/main" id="{CEB1B644-19F5-4442-8D87-B915EE9C0691}"/>
            </a:ext>
            <a:ext uri="{147F2762-F138-4A5C-976F-8EAC2B608ADB}">
              <a16:predDERef xmlns:a16="http://schemas.microsoft.com/office/drawing/2014/main" pred="{9E68B60A-84EF-4C5C-A136-32C644220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828675</xdr:colOff>
      <xdr:row>2</xdr:row>
      <xdr:rowOff>114301</xdr:rowOff>
    </xdr:from>
    <xdr:to>
      <xdr:col>8</xdr:col>
      <xdr:colOff>581026</xdr:colOff>
      <xdr:row>10</xdr:row>
      <xdr:rowOff>9526</xdr:rowOff>
    </xdr:to>
    <xdr:graphicFrame macro="">
      <xdr:nvGraphicFramePr>
        <xdr:cNvPr id="4" name="IncomeAndExpenses" descr="Clustered column chart showing Total Monthly Income and Total Monthly Expenses">
          <a:extLst>
            <a:ext uri="{FF2B5EF4-FFF2-40B4-BE49-F238E27FC236}">
              <a16:creationId xmlns:a16="http://schemas.microsoft.com/office/drawing/2014/main" id="{FCD4E896-86AA-408F-BFBF-C9BD8C7FDEF4}"/>
            </a:ext>
            <a:ext uri="{147F2762-F138-4A5C-976F-8EAC2B608ADB}">
              <a16:predDERef xmlns:a16="http://schemas.microsoft.com/office/drawing/2014/main" pred="{C35D2FC9-37D4-41E2-AA8F-BB8EB655F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7D1071-0FE9-44D2-A8CD-6BF2D48E6726}" name="Expenses4" displayName="Expenses4" ref="B21:P39" totalsRowCount="1" headerRowDxfId="140" dataDxfId="139" totalsRowDxfId="138" headerRowBorderDxfId="137">
  <autoFilter ref="B21:P38" xr:uid="{2A7D1071-0FE9-44D2-A8CD-6BF2D48E6726}"/>
  <tableColumns count="15">
    <tableColumn id="1" xr3:uid="{2F650D6B-216C-4B52-B363-6ECB365480B0}" name="Item" totalsRowLabel="Total" dataDxfId="135" totalsRowDxfId="136" dataCellStyle="Normal"/>
    <tableColumn id="2" xr3:uid="{1C2DABC6-2046-4704-B5AE-32B34CBA8350}" name="Jan" totalsRowFunction="sum" dataDxfId="133" totalsRowDxfId="134" dataCellStyle="Currency"/>
    <tableColumn id="3" xr3:uid="{3EDB2E6E-0F16-4D94-95C5-A32C3CAEDE8C}" name="Feb" totalsRowFunction="sum" dataDxfId="131" totalsRowDxfId="132"/>
    <tableColumn id="4" xr3:uid="{957BD1D2-A87E-48F1-BE34-4332E79EF849}" name="Mar" totalsRowFunction="sum" dataDxfId="129" totalsRowDxfId="130"/>
    <tableColumn id="5" xr3:uid="{B0C8C958-663D-4AB9-9A75-7E69CB32FEEF}" name="Apr" totalsRowFunction="sum" dataDxfId="127" totalsRowDxfId="128"/>
    <tableColumn id="6" xr3:uid="{019B300E-598E-404D-BC84-B460198E2E4A}" name="May" totalsRowFunction="sum" dataDxfId="125" totalsRowDxfId="126"/>
    <tableColumn id="7" xr3:uid="{2E950FE9-00E5-4740-8017-89718996C571}" name="Jun" totalsRowFunction="sum" dataDxfId="123" totalsRowDxfId="124"/>
    <tableColumn id="8" xr3:uid="{A4BE5805-203F-4F4A-B723-64B7713AC7C7}" name="Jul" totalsRowFunction="sum" dataDxfId="121" totalsRowDxfId="122"/>
    <tableColumn id="9" xr3:uid="{BF4ADD41-39B6-4CC0-85AA-7B9C59CC22BB}" name="Aug" totalsRowFunction="sum" dataDxfId="119" totalsRowDxfId="120"/>
    <tableColumn id="10" xr3:uid="{8987FBD4-CA25-4163-B5AC-18EEAFD60C3B}" name="Sep" totalsRowFunction="sum" dataDxfId="117" totalsRowDxfId="118"/>
    <tableColumn id="11" xr3:uid="{B9B56D2B-93D7-4C2C-8857-76588DB6840F}" name="Oct" totalsRowFunction="sum" dataDxfId="115" totalsRowDxfId="116"/>
    <tableColumn id="12" xr3:uid="{CB9FA3F3-50EE-4194-AC5A-DE7DFD414776}" name="Nov" totalsRowFunction="sum" dataDxfId="113" totalsRowDxfId="114"/>
    <tableColumn id="13" xr3:uid="{A352688A-57E0-4B74-9750-43D0F75CFA58}" name="Dec" totalsRowFunction="sum" dataDxfId="111" totalsRowDxfId="112"/>
    <tableColumn id="14" xr3:uid="{077AA5A6-C7F1-41E0-9909-3DE28455D9D9}" name="Total" totalsRowFunction="sum" dataDxfId="109" totalsRowDxfId="110" dataCellStyle="Currency">
      <calculatedColumnFormula>SUM(Expenses4[[#This Row],[Jan]:[Dec]])</calculatedColumnFormula>
    </tableColumn>
    <tableColumn id="15" xr3:uid="{0F6C3978-332E-426D-8D0E-F14A5DFC6FB7}" name="Average" totalsRowFunction="average" dataDxfId="107" totalsRowDxfId="108" dataCellStyle="Currency">
      <calculatedColumnFormula>AVERAGE(Expenses4[[#This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3DF6D2-AB8D-4F5D-8462-F8FA3CD44A56}" name="Income5" displayName="Income5" ref="B13:P18" totalsRowCount="1" headerRowDxfId="106" dataDxfId="105" totalsRowDxfId="104">
  <autoFilter ref="B13:P17" xr:uid="{003DF6D2-AB8D-4F5D-8462-F8FA3CD44A56}"/>
  <tableColumns count="15">
    <tableColumn id="1" xr3:uid="{3CA5422D-52C8-49CD-8AAB-CAA37C183B4A}" name="Item" totalsRowLabel="Total" dataDxfId="102" totalsRowDxfId="103" dataCellStyle="Normal"/>
    <tableColumn id="2" xr3:uid="{75EF5A88-7B78-463A-8396-244489E62BFB}" name="Jan" totalsRowFunction="sum" dataDxfId="100" totalsRowDxfId="101" dataCellStyle="Currency"/>
    <tableColumn id="3" xr3:uid="{5EE30128-6BB7-4237-A5B0-21B922F83ABC}" name="Feb" totalsRowFunction="sum" dataDxfId="98" totalsRowDxfId="99"/>
    <tableColumn id="4" xr3:uid="{EF45B788-77AF-47E3-AA8E-816B05B94D01}" name="Mar" totalsRowFunction="sum" dataDxfId="96" totalsRowDxfId="97"/>
    <tableColumn id="5" xr3:uid="{7CD10FF4-86E5-4E78-AA80-197B3E32B77A}" name="Apr" totalsRowFunction="sum" dataDxfId="94" totalsRowDxfId="95"/>
    <tableColumn id="6" xr3:uid="{85B4AC96-88EA-433F-9A9C-DB070966F270}" name="May" totalsRowFunction="sum" dataDxfId="92" totalsRowDxfId="93"/>
    <tableColumn id="7" xr3:uid="{117A49E2-026D-4923-9DEA-47DCDC1F1297}" name="Jun" totalsRowFunction="sum" dataDxfId="90" totalsRowDxfId="91"/>
    <tableColumn id="8" xr3:uid="{F4CC9D66-B5B5-4194-8FCF-6340EE1AFEBE}" name="Jul" totalsRowFunction="sum" dataDxfId="88" totalsRowDxfId="89"/>
    <tableColumn id="9" xr3:uid="{0E98414D-7EFC-4940-ABEF-D49124BEFCAE}" name="Aug" totalsRowFunction="sum" dataDxfId="86" totalsRowDxfId="87"/>
    <tableColumn id="10" xr3:uid="{7EE5372F-A26A-48BC-BC48-0149F144A9B5}" name="Sep" totalsRowFunction="sum" dataDxfId="84" totalsRowDxfId="85"/>
    <tableColumn id="11" xr3:uid="{A1EFED7F-7F8C-422F-8852-812E20477157}" name="Oct" totalsRowFunction="sum" dataDxfId="82" totalsRowDxfId="83"/>
    <tableColumn id="12" xr3:uid="{B66E254F-8CD7-41B5-81E7-2C5918ED6526}" name="Nov" totalsRowFunction="sum" dataDxfId="80" totalsRowDxfId="81"/>
    <tableColumn id="13" xr3:uid="{538479CF-0C29-4696-9E00-DFEA92C0E4E7}" name="Dec" totalsRowFunction="sum" dataDxfId="78" totalsRowDxfId="79"/>
    <tableColumn id="14" xr3:uid="{4D95706D-F485-4975-87BC-72AF654549F1}" name="Total" totalsRowFunction="sum" dataDxfId="76" totalsRowDxfId="77" dataCellStyle="Currency">
      <calculatedColumnFormula>SUM(Income5[[#This Row],[Jan]:[Dec]])</calculatedColumnFormula>
    </tableColumn>
    <tableColumn id="15" xr3:uid="{55797EB3-53A9-4DF0-BF66-920A9727C9A0}" name="Average" totalsRowFunction="average" dataDxfId="74" totalsRowDxfId="75" dataCellStyle="Currency">
      <calculatedColumnFormula>AVERAGE(Income5[[#This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4DA044-3D00-4D5C-AA03-711FB3F7A6DD}" name="Expenses" displayName="Expenses" ref="B21:P39" totalsRowCount="1" headerRowDxfId="200" dataDxfId="198" totalsRowDxfId="197" headerRowBorderDxfId="199">
  <autoFilter ref="B21:P38" xr:uid="{052B60F2-6A2A-41E4-B306-63C7F82ACC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9B02C4AA-59FE-4F33-A818-82D236FBD218}" name="Item" totalsRowLabel="Total" dataDxfId="196" totalsRowDxfId="57" dataCellStyle="Normal"/>
    <tableColumn id="2" xr3:uid="{3AD6DF15-CAB2-43BC-A24D-634A37B2D7CE}" name="Jan" totalsRowFunction="sum" dataDxfId="195" totalsRowDxfId="56" dataCellStyle="Currency"/>
    <tableColumn id="3" xr3:uid="{906EC369-0EF7-4CEE-8FED-F79AF685DF2D}" name="Feb" totalsRowFunction="sum" dataDxfId="194" totalsRowDxfId="55"/>
    <tableColumn id="4" xr3:uid="{1D9F03B8-39C1-426C-9751-D711D4CA4866}" name="Mar" totalsRowFunction="sum" dataDxfId="193" totalsRowDxfId="54"/>
    <tableColumn id="5" xr3:uid="{11A68AB7-C104-404C-87C2-326CFC5BFCC9}" name="Apr" totalsRowFunction="custom" dataDxfId="192" totalsRowDxfId="53">
      <totalsRowFormula>F38+F28+F33</totalsRowFormula>
    </tableColumn>
    <tableColumn id="6" xr3:uid="{14FBEADA-FDED-4EFB-9100-0AD87027AB32}" name="May" totalsRowFunction="sum" dataDxfId="191" totalsRowDxfId="52"/>
    <tableColumn id="7" xr3:uid="{1A81C807-0F0C-4ED4-B90E-8597CE77C676}" name="Jun" totalsRowFunction="sum" dataDxfId="190" totalsRowDxfId="51"/>
    <tableColumn id="8" xr3:uid="{2CB91FFC-D5FC-4CA0-AA79-C066BCF85EE3}" name="Jul" totalsRowFunction="sum" dataDxfId="189" totalsRowDxfId="50"/>
    <tableColumn id="9" xr3:uid="{97D78DF2-B1EE-456F-8547-123CC2702781}" name="Aug" totalsRowFunction="sum" dataDxfId="188" totalsRowDxfId="49"/>
    <tableColumn id="10" xr3:uid="{5289E318-2FE2-443B-80F8-216BA018FA11}" name="Sep" totalsRowFunction="sum" dataDxfId="187" totalsRowDxfId="48"/>
    <tableColumn id="11" xr3:uid="{71659D0C-FD87-4104-BF44-1C664B51B7AA}" name="Oct" totalsRowFunction="sum" dataDxfId="186" totalsRowDxfId="47"/>
    <tableColumn id="12" xr3:uid="{4628989A-7973-456A-8C5A-A8A6D57C7547}" name="Nov" totalsRowFunction="sum" dataDxfId="185" totalsRowDxfId="46"/>
    <tableColumn id="13" xr3:uid="{F5457BF1-3FEA-4D1C-9523-67D19B404A94}" name="Dec" totalsRowFunction="sum" dataDxfId="184" totalsRowDxfId="45"/>
    <tableColumn id="14" xr3:uid="{C70A117F-DC84-4241-A5C1-4219902645AD}" name="Total" totalsRowFunction="custom" dataDxfId="58" totalsRowDxfId="44" dataCellStyle="Currency">
      <calculatedColumnFormula>SUM(Expenses[[#This Row],[Jan]:[Dec]])</calculatedColumnFormula>
      <totalsRowFormula>O38+O28+O33</totalsRowFormula>
    </tableColumn>
    <tableColumn id="15" xr3:uid="{425A025C-4D6D-4171-B4AE-BE335F79F839}" name="Average" totalsRowFunction="average" dataDxfId="183" totalsRowDxfId="43" dataCellStyle="Currency">
      <calculatedColumnFormula>AVERAGE(Expenses[[#This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4A91B1-1A0E-45D9-90B3-8FE2945928D2}" name="Income" displayName="Income" ref="B13:P18" totalsRowCount="1" headerRowDxfId="182" dataDxfId="181" totalsRowDxfId="180">
  <autoFilter ref="B13:P17" xr:uid="{2826007E-9D36-4A01-B502-D3C26CD7DAD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F6960271-84BF-4E1E-AB88-2CEBF69F5991}" name="Item" totalsRowLabel="Total" dataDxfId="179" totalsRowDxfId="73" dataCellStyle="Normal"/>
    <tableColumn id="2" xr3:uid="{4DE24E8E-9814-4B87-B5B2-742308E21B1C}" name="Jan" totalsRowFunction="sum" dataDxfId="178" totalsRowDxfId="72" dataCellStyle="Currency"/>
    <tableColumn id="3" xr3:uid="{0BE416BC-EC9C-4F9F-9256-F360B7F10AD7}" name="Feb" totalsRowFunction="sum" dataDxfId="177" totalsRowDxfId="71"/>
    <tableColumn id="4" xr3:uid="{1C8A3E5A-847B-4CBC-AC25-A7F3006813B8}" name="Mar" totalsRowFunction="sum" dataDxfId="176" totalsRowDxfId="70"/>
    <tableColumn id="5" xr3:uid="{16AA1869-5314-4F30-874C-2424C9942EFA}" name="Apr" totalsRowFunction="sum" dataDxfId="175" totalsRowDxfId="69"/>
    <tableColumn id="6" xr3:uid="{08F9B2A8-95EA-420C-8DDD-9DCFADF69BD3}" name="May" totalsRowFunction="sum" dataDxfId="174" totalsRowDxfId="68"/>
    <tableColumn id="7" xr3:uid="{9174C30F-0B10-488A-87D0-F67C5A1CEC32}" name="Jun" totalsRowFunction="sum" dataDxfId="173" totalsRowDxfId="67"/>
    <tableColumn id="8" xr3:uid="{ACD6B6A6-F941-4C91-A846-17A0F4645CD1}" name="Jul" totalsRowFunction="sum" dataDxfId="172" totalsRowDxfId="66"/>
    <tableColumn id="9" xr3:uid="{DEE75E9D-57A5-4131-8CB6-5D5D78968BC6}" name="Aug" totalsRowFunction="sum" dataDxfId="171" totalsRowDxfId="65"/>
    <tableColumn id="10" xr3:uid="{8AB528C6-0C73-4483-B3D5-E013F0F73A4D}" name="Sep" totalsRowFunction="sum" dataDxfId="170" totalsRowDxfId="64"/>
    <tableColumn id="11" xr3:uid="{98E12DA2-9B82-46BD-9899-2A9274A65B32}" name="Oct" totalsRowFunction="sum" dataDxfId="169" totalsRowDxfId="63"/>
    <tableColumn id="12" xr3:uid="{CCF698C4-4E2A-417B-821D-245AE6D1778F}" name="Nov" totalsRowFunction="sum" dataDxfId="168" totalsRowDxfId="62"/>
    <tableColumn id="13" xr3:uid="{0D772E6B-FCAB-4B2E-AA3D-4B3D8165F74D}" name="Dec" totalsRowFunction="sum" dataDxfId="167" totalsRowDxfId="61"/>
    <tableColumn id="14" xr3:uid="{5237C918-25EA-4071-889D-7C2F8A576286}" name="Total" totalsRowFunction="sum" dataDxfId="166" totalsRowDxfId="60" dataCellStyle="Currency">
      <calculatedColumnFormula>SUM(Income[[#This Row],[Jan]:[Dec]])</calculatedColumnFormula>
    </tableColumn>
    <tableColumn id="15" xr3:uid="{B71D94A2-E8BE-4680-982E-69349A884878}" name="Average" totalsRowFunction="average" dataDxfId="165" totalsRowDxfId="59" dataCellStyle="Currency">
      <calculatedColumnFormula>AVERAGE(Income[[#This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1DEB5B-0932-4F6C-A6C9-6CD6A962ED93}" name="Expenses6" displayName="Expenses6" ref="B21:P39" totalsRowCount="1" headerRowDxfId="164" dataDxfId="162" totalsRowDxfId="161" headerRowBorderDxfId="163">
  <autoFilter ref="B21:P38" xr:uid="{341DEB5B-0932-4F6C-A6C9-6CD6A962ED93}"/>
  <tableColumns count="15">
    <tableColumn id="1" xr3:uid="{36F25FCA-2CF0-4A6B-91A9-11989ACCF917}" name="Item" totalsRowLabel="Total" dataDxfId="160" totalsRowDxfId="14" dataCellStyle="Normal"/>
    <tableColumn id="2" xr3:uid="{9F385562-32D9-4FCC-9D5C-65F333324C9E}" name="Jan" totalsRowFunction="sum" dataDxfId="159" totalsRowDxfId="13" dataCellStyle="Currency"/>
    <tableColumn id="3" xr3:uid="{2ED60323-F0C0-4749-9CDB-6112971E1FC2}" name="Feb" totalsRowFunction="sum" dataDxfId="158" totalsRowDxfId="12"/>
    <tableColumn id="4" xr3:uid="{6B31991D-3F8B-4D3D-AE75-219E0DBC4E93}" name="Mar" totalsRowFunction="sum" dataDxfId="157" totalsRowDxfId="11"/>
    <tableColumn id="5" xr3:uid="{F643E0C9-34D7-4607-B5A6-CC19A74E4EF9}" name="Apr" totalsRowFunction="custom" dataDxfId="156" totalsRowDxfId="10">
      <totalsRowFormula>F38+F33+F28</totalsRowFormula>
    </tableColumn>
    <tableColumn id="6" xr3:uid="{6A159222-14E8-40B6-8EDA-E90D882750FC}" name="May" totalsRowFunction="sum" dataDxfId="155" totalsRowDxfId="9"/>
    <tableColumn id="7" xr3:uid="{8A983FE1-6314-4D99-96CA-1EA97AC89F96}" name="Jun" totalsRowFunction="sum" dataDxfId="154" totalsRowDxfId="8"/>
    <tableColumn id="8" xr3:uid="{10F908BA-2C0F-4C84-921C-0D50DFC95105}" name="Jul" totalsRowFunction="sum" dataDxfId="153" totalsRowDxfId="7"/>
    <tableColumn id="9" xr3:uid="{B4B3BE8B-B668-4B96-AFCF-BE0769A1F489}" name="Aug" totalsRowFunction="sum" dataDxfId="152" totalsRowDxfId="6"/>
    <tableColumn id="10" xr3:uid="{D76B0B13-AF5B-4B8D-A80B-F256E5E57B16}" name="Sep" totalsRowFunction="sum" dataDxfId="151" totalsRowDxfId="5"/>
    <tableColumn id="11" xr3:uid="{66AE3FF3-9E96-4643-B287-59F93F41805C}" name="Oct" totalsRowFunction="sum" dataDxfId="150" totalsRowDxfId="4"/>
    <tableColumn id="12" xr3:uid="{5953E402-4C65-4A5B-AABA-4D35410A591A}" name="Nov" totalsRowFunction="sum" dataDxfId="149" totalsRowDxfId="3"/>
    <tableColumn id="13" xr3:uid="{EA086D66-2000-479B-9B14-2E53BC7190B9}" name="Dec" totalsRowFunction="sum" dataDxfId="148" totalsRowDxfId="2"/>
    <tableColumn id="14" xr3:uid="{521E7E1A-C9B0-422F-A20E-8B2BAE6FF8BA}" name="Total" totalsRowFunction="custom" dataDxfId="147" totalsRowDxfId="1" dataCellStyle="Currency">
      <calculatedColumnFormula>SUM(Expenses6[[#This Row],[Jan]:[Dec]])</calculatedColumnFormula>
      <totalsRowFormula>O38+O33+O28</totalsRowFormula>
    </tableColumn>
    <tableColumn id="15" xr3:uid="{F2E3F84B-6A5E-4B9F-9E04-35E4F2FE27F3}" name="Average" totalsRowFunction="average" dataDxfId="146" totalsRowDxfId="0" dataCellStyle="Currency">
      <calculatedColumnFormula>AVERAGE(Expenses6[[#This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B0DC615-DC3D-42F4-98BC-915651242E58}" name="Income7" displayName="Income7" ref="B13:P18" totalsRowCount="1" headerRowDxfId="145" dataDxfId="144" totalsRowDxfId="143">
  <autoFilter ref="B13:P17" xr:uid="{9B0DC615-DC3D-42F4-98BC-915651242E58}"/>
  <tableColumns count="15">
    <tableColumn id="1" xr3:uid="{68EC5517-B94B-4A4D-B3F9-A534F42F2495}" name="Item" totalsRowLabel="Total" dataDxfId="142" totalsRowDxfId="29" dataCellStyle="Normal"/>
    <tableColumn id="2" xr3:uid="{CDC79FE9-87F8-4DC8-A694-C6C655B78C3A}" name="Jan" totalsRowFunction="sum" dataDxfId="42" totalsRowDxfId="28" dataCellStyle="Currency"/>
    <tableColumn id="3" xr3:uid="{418DFEF8-4AB4-4FC9-BAA4-3A9F5816D087}" name="Feb" totalsRowFunction="sum" dataDxfId="41" totalsRowDxfId="27"/>
    <tableColumn id="4" xr3:uid="{F74365A5-078E-4B7D-BF14-1AAC71D3412C}" name="Mar" totalsRowFunction="sum" dataDxfId="40" totalsRowDxfId="26"/>
    <tableColumn id="5" xr3:uid="{71DA67B9-A43E-4EB7-8AEC-5BA5B8AE86EF}" name="Apr" totalsRowFunction="sum" dataDxfId="39" totalsRowDxfId="25"/>
    <tableColumn id="6" xr3:uid="{BEA8F206-FC43-4400-833A-814CE0C7D9A0}" name="May" totalsRowFunction="sum" dataDxfId="38" totalsRowDxfId="24"/>
    <tableColumn id="7" xr3:uid="{0449985A-2979-4213-84CD-65E8C87D6002}" name="Jun" totalsRowFunction="sum" dataDxfId="37" totalsRowDxfId="23"/>
    <tableColumn id="8" xr3:uid="{9EB68637-C784-41F8-9FAD-98D8FDBA6984}" name="Jul" totalsRowFunction="sum" dataDxfId="36" totalsRowDxfId="22"/>
    <tableColumn id="9" xr3:uid="{9B7C38BD-E648-4354-AE3F-9165B8D03295}" name="Aug" totalsRowFunction="sum" dataDxfId="35" totalsRowDxfId="21"/>
    <tableColumn id="10" xr3:uid="{59572AB0-12B7-4573-88FA-81B327E554DF}" name="Sep" totalsRowFunction="sum" dataDxfId="34" totalsRowDxfId="20"/>
    <tableColumn id="11" xr3:uid="{3E15790E-C25D-48B9-971A-D31CE86235F8}" name="Oct" totalsRowFunction="sum" dataDxfId="33" totalsRowDxfId="19"/>
    <tableColumn id="12" xr3:uid="{2423E7ED-B203-4659-9888-9A895B2D5408}" name="Nov" totalsRowFunction="sum" dataDxfId="32" totalsRowDxfId="18"/>
    <tableColumn id="13" xr3:uid="{C9A76F8B-7A07-4D4C-B37E-3C76ABF3E7D6}" name="Dec" totalsRowFunction="sum" dataDxfId="31" totalsRowDxfId="17"/>
    <tableColumn id="14" xr3:uid="{A6762E1A-9D47-4DBB-8DFC-76C1D3C5B68D}" name="Total" totalsRowFunction="sum" dataDxfId="30" totalsRowDxfId="16" dataCellStyle="Currency">
      <calculatedColumnFormula>SUM(Income7[[#This Row],[Jan]:[Dec]])</calculatedColumnFormula>
    </tableColumn>
    <tableColumn id="15" xr3:uid="{4E2D2976-CD33-4574-B4F3-F3F6A41D69C5}" name="Average" totalsRowFunction="average" dataDxfId="141" totalsRowDxfId="15" dataCellStyle="Currency">
      <calculatedColumnFormula>AVERAGE(Income7[[#This Row],[Jan]:[Dec]])</calculatedColumnFormula>
    </tableColumn>
  </tableColumns>
  <tableStyleInfo name="Simple Monthly Budget 2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40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8A102-FACA-4120-9B6C-1C9A36FA3544}">
  <dimension ref="A1:P67"/>
  <sheetViews>
    <sheetView workbookViewId="0">
      <selection activeCell="G20" sqref="G20"/>
    </sheetView>
  </sheetViews>
  <sheetFormatPr defaultColWidth="8.875" defaultRowHeight="14.25" x14ac:dyDescent="0.4"/>
  <cols>
    <col min="1" max="1" width="4.6875" style="1" customWidth="1"/>
    <col min="2" max="2" width="45.6875" style="1" customWidth="1"/>
    <col min="3" max="3" width="15.5625" style="1" customWidth="1"/>
    <col min="4" max="15" width="11.375" style="1" customWidth="1"/>
    <col min="16" max="16" width="15.3125" style="1" customWidth="1"/>
    <col min="17" max="17" width="4.6875" style="1" customWidth="1"/>
    <col min="18" max="16384" width="8.875" style="1"/>
  </cols>
  <sheetData>
    <row r="1" spans="1:16" ht="25.05" customHeight="1" x14ac:dyDescent="0.4">
      <c r="A1" s="1">
        <v>2023</v>
      </c>
    </row>
    <row r="2" spans="1:16" ht="60" customHeight="1" thickBot="1" x14ac:dyDescent="0.45">
      <c r="B2" s="2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" customHeight="1" thickTop="1" thickBot="1" x14ac:dyDescent="0.4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5" customHeight="1" x14ac:dyDescent="0.4">
      <c r="B4" s="23" t="s">
        <v>0</v>
      </c>
      <c r="C4" s="6"/>
      <c r="D4" s="7"/>
    </row>
    <row r="5" spans="1:16" ht="30" customHeight="1" x14ac:dyDescent="0.4">
      <c r="B5" s="8" t="s">
        <v>21</v>
      </c>
      <c r="C5" s="9" t="s">
        <v>22</v>
      </c>
      <c r="D5" s="7"/>
    </row>
    <row r="6" spans="1:16" ht="30" customHeight="1" x14ac:dyDescent="0.4">
      <c r="B6" s="10" t="s">
        <v>23</v>
      </c>
      <c r="C6" s="11" t="s">
        <v>22</v>
      </c>
      <c r="D6" s="7"/>
    </row>
    <row r="7" spans="1:16" ht="20" customHeight="1" x14ac:dyDescent="0.4">
      <c r="C7" s="12"/>
      <c r="D7" s="7"/>
    </row>
    <row r="8" spans="1:16" ht="35" customHeight="1" x14ac:dyDescent="0.4">
      <c r="B8" s="23" t="s">
        <v>1</v>
      </c>
      <c r="C8" s="13" t="e">
        <f>C5-C6</f>
        <v>#VALUE!</v>
      </c>
      <c r="D8" s="7"/>
    </row>
    <row r="9" spans="1:16" ht="20" customHeight="1" x14ac:dyDescent="0.4">
      <c r="C9" s="12"/>
    </row>
    <row r="10" spans="1:16" ht="35" customHeight="1" x14ac:dyDescent="0.4">
      <c r="B10" s="23" t="s">
        <v>2</v>
      </c>
      <c r="C10" s="14" t="e">
        <f>C6/C5</f>
        <v>#VALUE!</v>
      </c>
    </row>
    <row r="11" spans="1:16" ht="20" customHeight="1" x14ac:dyDescent="0.4">
      <c r="C11" s="12"/>
    </row>
    <row r="12" spans="1:16" ht="60" customHeight="1" x14ac:dyDescent="0.4">
      <c r="B12" s="24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5" customHeight="1" x14ac:dyDescent="0.4">
      <c r="B13" s="25" t="s">
        <v>4</v>
      </c>
      <c r="C13" s="25" t="s">
        <v>5</v>
      </c>
      <c r="D13" s="26" t="s">
        <v>6</v>
      </c>
      <c r="E13" s="26" t="s">
        <v>7</v>
      </c>
      <c r="F13" s="26" t="s">
        <v>8</v>
      </c>
      <c r="G13" s="26" t="s">
        <v>9</v>
      </c>
      <c r="H13" s="26" t="s">
        <v>10</v>
      </c>
      <c r="I13" s="26" t="s">
        <v>11</v>
      </c>
      <c r="J13" s="26" t="s">
        <v>12</v>
      </c>
      <c r="K13" s="26" t="s">
        <v>13</v>
      </c>
      <c r="L13" s="26" t="s">
        <v>14</v>
      </c>
      <c r="M13" s="26" t="s">
        <v>15</v>
      </c>
      <c r="N13" s="26" t="s">
        <v>16</v>
      </c>
      <c r="O13" s="26" t="s">
        <v>17</v>
      </c>
      <c r="P13" s="26" t="s">
        <v>18</v>
      </c>
    </row>
    <row r="14" spans="1:16" ht="30" customHeight="1" x14ac:dyDescent="0.4">
      <c r="B14" s="16" t="s">
        <v>40</v>
      </c>
      <c r="C14" s="17" t="s">
        <v>22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>
        <f>SUM(Income5[[#This Row],[Jan]:[Dec]])</f>
        <v>0</v>
      </c>
      <c r="P14" s="17" t="e">
        <f>AVERAGE(Income5[[#This Row],[Jan]:[Dec]])</f>
        <v>#DIV/0!</v>
      </c>
    </row>
    <row r="15" spans="1:16" ht="30" customHeight="1" x14ac:dyDescent="0.4">
      <c r="B15" s="16" t="s">
        <v>41</v>
      </c>
      <c r="C15" s="17" t="s">
        <v>22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>
        <f>SUM(Income5[[#This Row],[Jan]:[Dec]])</f>
        <v>0</v>
      </c>
      <c r="P15" s="17" t="e">
        <f>AVERAGE(Income5[[#This Row],[Jan]:[Dec]])</f>
        <v>#DIV/0!</v>
      </c>
    </row>
    <row r="16" spans="1:16" ht="30" customHeight="1" x14ac:dyDescent="0.4">
      <c r="B16" s="16" t="s">
        <v>42</v>
      </c>
      <c r="C16" s="17" t="s">
        <v>22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>
        <f>SUM(Income5[[#This Row],[Jan]:[Dec]])</f>
        <v>0</v>
      </c>
      <c r="P16" s="17" t="e">
        <f>AVERAGE(Income5[[#This Row],[Jan]:[Dec]])</f>
        <v>#DIV/0!</v>
      </c>
    </row>
    <row r="17" spans="2:16" ht="30" customHeight="1" x14ac:dyDescent="0.4">
      <c r="B17" s="16" t="s">
        <v>22</v>
      </c>
      <c r="C17" s="17" t="s">
        <v>22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>
        <f>SUM(Income5[[#This Row],[Jan]:[Dec]])</f>
        <v>0</v>
      </c>
      <c r="P17" s="17" t="e">
        <f>AVERAGE(Income5[[#This Row],[Jan]:[Dec]])</f>
        <v>#DIV/0!</v>
      </c>
    </row>
    <row r="18" spans="2:16" ht="35" customHeight="1" x14ac:dyDescent="0.4">
      <c r="B18" s="18" t="s">
        <v>17</v>
      </c>
      <c r="C18" s="19">
        <f>SUBTOTAL(109,Income5[Jan])</f>
        <v>0</v>
      </c>
      <c r="D18" s="19">
        <f>SUBTOTAL(109,Income5[Feb])</f>
        <v>0</v>
      </c>
      <c r="E18" s="19">
        <f>SUBTOTAL(109,Income5[Mar])</f>
        <v>0</v>
      </c>
      <c r="F18" s="19">
        <f>SUBTOTAL(109,Income5[Apr])</f>
        <v>0</v>
      </c>
      <c r="G18" s="19">
        <f>SUBTOTAL(109,Income5[May])</f>
        <v>0</v>
      </c>
      <c r="H18" s="19">
        <f>SUBTOTAL(109,Income5[Jun])</f>
        <v>0</v>
      </c>
      <c r="I18" s="19">
        <f>SUBTOTAL(109,Income5[Jul])</f>
        <v>0</v>
      </c>
      <c r="J18" s="19">
        <f>SUBTOTAL(109,Income5[Aug])</f>
        <v>0</v>
      </c>
      <c r="K18" s="19">
        <f>SUBTOTAL(109,Income5[Sep])</f>
        <v>0</v>
      </c>
      <c r="L18" s="19">
        <f>SUBTOTAL(109,Income5[Oct])</f>
        <v>0</v>
      </c>
      <c r="M18" s="19">
        <f>SUBTOTAL(109,Income5[Nov])</f>
        <v>0</v>
      </c>
      <c r="N18" s="19">
        <f>SUBTOTAL(109,Income5[Dec])</f>
        <v>0</v>
      </c>
      <c r="O18" s="19">
        <f>SUBTOTAL(109,Income5[Total])</f>
        <v>0</v>
      </c>
      <c r="P18" s="19" t="e">
        <f>SUBTOTAL(101,Income5[Average])</f>
        <v>#DIV/0!</v>
      </c>
    </row>
    <row r="19" spans="2:16" ht="20" customHeight="1" x14ac:dyDescent="0.4"/>
    <row r="20" spans="2:16" ht="60" customHeight="1" x14ac:dyDescent="0.4">
      <c r="B20" s="24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ht="35" customHeight="1" x14ac:dyDescent="0.4">
      <c r="B21" s="25" t="s">
        <v>4</v>
      </c>
      <c r="C21" s="25" t="s">
        <v>5</v>
      </c>
      <c r="D21" s="26" t="s">
        <v>6</v>
      </c>
      <c r="E21" s="26" t="s">
        <v>7</v>
      </c>
      <c r="F21" s="26" t="s">
        <v>8</v>
      </c>
      <c r="G21" s="26" t="s">
        <v>9</v>
      </c>
      <c r="H21" s="26" t="s">
        <v>10</v>
      </c>
      <c r="I21" s="26" t="s">
        <v>11</v>
      </c>
      <c r="J21" s="26" t="s">
        <v>12</v>
      </c>
      <c r="K21" s="26" t="s">
        <v>13</v>
      </c>
      <c r="L21" s="26" t="s">
        <v>14</v>
      </c>
      <c r="M21" s="26" t="s">
        <v>15</v>
      </c>
      <c r="N21" s="26" t="s">
        <v>16</v>
      </c>
      <c r="O21" s="26" t="s">
        <v>17</v>
      </c>
      <c r="P21" s="26" t="s">
        <v>18</v>
      </c>
    </row>
    <row r="22" spans="2:16" ht="30" customHeight="1" x14ac:dyDescent="0.4">
      <c r="B22" s="16" t="s">
        <v>24</v>
      </c>
      <c r="C22" s="17" t="s">
        <v>22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7">
        <f>SUM(Expenses4[[#This Row],[Jan]:[Dec]])</f>
        <v>0</v>
      </c>
      <c r="P22" s="17" t="e">
        <f>AVERAGE(Expenses4[[#This Row],[Jan]:[Dec]])</f>
        <v>#DIV/0!</v>
      </c>
    </row>
    <row r="23" spans="2:16" ht="30" customHeight="1" x14ac:dyDescent="0.4">
      <c r="B23" s="16" t="s">
        <v>25</v>
      </c>
      <c r="C23" s="17" t="s">
        <v>22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7">
        <f>SUM(Expenses4[[#This Row],[Jan]:[Dec]])</f>
        <v>0</v>
      </c>
      <c r="P23" s="17" t="e">
        <f>AVERAGE(Expenses4[[#This Row],[Jan]:[Dec]])</f>
        <v>#DIV/0!</v>
      </c>
    </row>
    <row r="24" spans="2:16" ht="30" customHeight="1" x14ac:dyDescent="0.4">
      <c r="B24" s="16" t="s">
        <v>27</v>
      </c>
      <c r="C24" s="17" t="s">
        <v>22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7">
        <f>SUM(Expenses4[[#This Row],[Jan]:[Dec]])</f>
        <v>0</v>
      </c>
      <c r="P24" s="17" t="e">
        <f>AVERAGE(Expenses4[[#This Row],[Jan]:[Dec]])</f>
        <v>#DIV/0!</v>
      </c>
    </row>
    <row r="25" spans="2:16" ht="30" customHeight="1" x14ac:dyDescent="0.4">
      <c r="B25" s="16" t="s">
        <v>26</v>
      </c>
      <c r="C25" s="17" t="s">
        <v>22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7">
        <f>SUM(Expenses4[[#This Row],[Jan]:[Dec]])</f>
        <v>0</v>
      </c>
      <c r="P25" s="17" t="e">
        <f>AVERAGE(Expenses4[[#This Row],[Jan]:[Dec]])</f>
        <v>#DIV/0!</v>
      </c>
    </row>
    <row r="26" spans="2:16" ht="30" customHeight="1" x14ac:dyDescent="0.4">
      <c r="B26" s="16" t="s">
        <v>28</v>
      </c>
      <c r="C26" s="17" t="s">
        <v>22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7">
        <f>SUM(Expenses4[[#This Row],[Jan]:[Dec]])</f>
        <v>0</v>
      </c>
      <c r="P26" s="17" t="e">
        <f>AVERAGE(Expenses4[[#This Row],[Jan]:[Dec]])</f>
        <v>#DIV/0!</v>
      </c>
    </row>
    <row r="27" spans="2:16" ht="30" customHeight="1" x14ac:dyDescent="0.4">
      <c r="B27" s="16" t="s">
        <v>29</v>
      </c>
      <c r="C27" s="17" t="s">
        <v>22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7">
        <f>SUM(Expenses4[[#This Row],[Jan]:[Dec]])</f>
        <v>0</v>
      </c>
      <c r="P27" s="17" t="e">
        <f>AVERAGE(Expenses4[[#This Row],[Jan]:[Dec]])</f>
        <v>#DIV/0!</v>
      </c>
    </row>
    <row r="28" spans="2:16" ht="30" customHeight="1" x14ac:dyDescent="0.4">
      <c r="B28" s="16" t="s">
        <v>30</v>
      </c>
      <c r="C28" s="17" t="s">
        <v>22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7">
        <f>SUM(Expenses4[[#This Row],[Jan]:[Dec]])</f>
        <v>0</v>
      </c>
      <c r="P28" s="17" t="e">
        <f>AVERAGE(Expenses4[[#This Row],[Jan]:[Dec]])</f>
        <v>#DIV/0!</v>
      </c>
    </row>
    <row r="29" spans="2:16" ht="30" customHeight="1" x14ac:dyDescent="0.4">
      <c r="B29" s="16" t="s">
        <v>31</v>
      </c>
      <c r="C29" s="17" t="s">
        <v>22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7">
        <f>SUM(Expenses4[[#This Row],[Jan]:[Dec]])</f>
        <v>0</v>
      </c>
      <c r="P29" s="17" t="e">
        <f>AVERAGE(Expenses4[[#This Row],[Jan]:[Dec]])</f>
        <v>#DIV/0!</v>
      </c>
    </row>
    <row r="30" spans="2:16" ht="30" customHeight="1" x14ac:dyDescent="0.4">
      <c r="B30" s="16" t="s">
        <v>32</v>
      </c>
      <c r="C30" s="17" t="s">
        <v>22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7">
        <f>SUM(Expenses4[[#This Row],[Jan]:[Dec]])</f>
        <v>0</v>
      </c>
      <c r="P30" s="17" t="e">
        <f>AVERAGE(Expenses4[[#This Row],[Jan]:[Dec]])</f>
        <v>#DIV/0!</v>
      </c>
    </row>
    <row r="31" spans="2:16" ht="30" customHeight="1" x14ac:dyDescent="0.4">
      <c r="B31" s="16" t="s">
        <v>33</v>
      </c>
      <c r="C31" s="17" t="s">
        <v>22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7">
        <f>SUM(Expenses4[[#This Row],[Jan]:[Dec]])</f>
        <v>0</v>
      </c>
      <c r="P31" s="17" t="e">
        <f>AVERAGE(Expenses4[[#This Row],[Jan]:[Dec]])</f>
        <v>#DIV/0!</v>
      </c>
    </row>
    <row r="32" spans="2:16" ht="30" customHeight="1" x14ac:dyDescent="0.4">
      <c r="B32" s="16" t="s">
        <v>34</v>
      </c>
      <c r="C32" s="17" t="s">
        <v>22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7">
        <f>SUM(Expenses4[[#This Row],[Jan]:[Dec]])</f>
        <v>0</v>
      </c>
      <c r="P32" s="17" t="e">
        <f>AVERAGE(Expenses4[[#This Row],[Jan]:[Dec]])</f>
        <v>#DIV/0!</v>
      </c>
    </row>
    <row r="33" spans="2:16" ht="30" customHeight="1" x14ac:dyDescent="0.4">
      <c r="B33" s="16" t="s">
        <v>35</v>
      </c>
      <c r="C33" s="17" t="s">
        <v>22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7">
        <f>SUM(Expenses4[[#This Row],[Jan]:[Dec]])</f>
        <v>0</v>
      </c>
      <c r="P33" s="17" t="e">
        <f>AVERAGE(Expenses4[[#This Row],[Jan]:[Dec]])</f>
        <v>#DIV/0!</v>
      </c>
    </row>
    <row r="34" spans="2:16" ht="30" customHeight="1" x14ac:dyDescent="0.4">
      <c r="B34" s="16" t="s">
        <v>36</v>
      </c>
      <c r="C34" s="17" t="s">
        <v>22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7">
        <f>SUM(Expenses4[[#This Row],[Jan]:[Dec]])</f>
        <v>0</v>
      </c>
      <c r="P34" s="17" t="e">
        <f>AVERAGE(Expenses4[[#This Row],[Jan]:[Dec]])</f>
        <v>#DIV/0!</v>
      </c>
    </row>
    <row r="35" spans="2:16" ht="30" customHeight="1" x14ac:dyDescent="0.4">
      <c r="B35" s="16" t="s">
        <v>37</v>
      </c>
      <c r="C35" s="17" t="s">
        <v>22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7">
        <f>SUM(Expenses4[[#This Row],[Jan]:[Dec]])</f>
        <v>0</v>
      </c>
      <c r="P35" s="17" t="e">
        <f>AVERAGE(Expenses4[[#This Row],[Jan]:[Dec]])</f>
        <v>#DIV/0!</v>
      </c>
    </row>
    <row r="36" spans="2:16" ht="30" customHeight="1" x14ac:dyDescent="0.4">
      <c r="B36" s="16" t="s">
        <v>38</v>
      </c>
      <c r="C36" s="21" t="s">
        <v>22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7">
        <f>SUM(Expenses4[[#This Row],[Jan]:[Dec]])</f>
        <v>0</v>
      </c>
      <c r="P36" s="17" t="e">
        <f>AVERAGE(Expenses4[[#This Row],[Jan]:[Dec]])</f>
        <v>#DIV/0!</v>
      </c>
    </row>
    <row r="37" spans="2:16" ht="30" customHeight="1" x14ac:dyDescent="0.4">
      <c r="B37" s="16" t="s">
        <v>22</v>
      </c>
      <c r="C37" s="21" t="s">
        <v>22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7">
        <f>SUM(Expenses4[[#This Row],[Jan]:[Dec]])</f>
        <v>0</v>
      </c>
      <c r="P37" s="17" t="e">
        <f>AVERAGE(Expenses4[[#This Row],[Jan]:[Dec]])</f>
        <v>#DIV/0!</v>
      </c>
    </row>
    <row r="38" spans="2:16" ht="30" customHeight="1" x14ac:dyDescent="0.4">
      <c r="B38" s="16" t="s">
        <v>39</v>
      </c>
      <c r="C38" s="21" t="s">
        <v>22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17">
        <f>SUM(Expenses4[[#This Row],[Jan]:[Dec]])</f>
        <v>0</v>
      </c>
      <c r="P38" s="17" t="e">
        <f>AVERAGE(Expenses4[[#This Row],[Jan]:[Dec]])</f>
        <v>#DIV/0!</v>
      </c>
    </row>
    <row r="39" spans="2:16" ht="30" customHeight="1" x14ac:dyDescent="0.4">
      <c r="B39" s="18" t="s">
        <v>17</v>
      </c>
      <c r="C39" s="19">
        <f>SUBTOTAL(109,Expenses4[Jan])</f>
        <v>0</v>
      </c>
      <c r="D39" s="19">
        <f>SUBTOTAL(109,Expenses4[Feb])</f>
        <v>0</v>
      </c>
      <c r="E39" s="19">
        <f>SUBTOTAL(109,Expenses4[Mar])</f>
        <v>0</v>
      </c>
      <c r="F39" s="19">
        <f>SUBTOTAL(109,Expenses4[Apr])</f>
        <v>0</v>
      </c>
      <c r="G39" s="19">
        <f>SUBTOTAL(109,Expenses4[May])</f>
        <v>0</v>
      </c>
      <c r="H39" s="19">
        <f>SUBTOTAL(109,Expenses4[Jun])</f>
        <v>0</v>
      </c>
      <c r="I39" s="19">
        <f>SUBTOTAL(109,Expenses4[Jul])</f>
        <v>0</v>
      </c>
      <c r="J39" s="19">
        <f>SUBTOTAL(109,Expenses4[Aug])</f>
        <v>0</v>
      </c>
      <c r="K39" s="19">
        <f>SUBTOTAL(109,Expenses4[Sep])</f>
        <v>0</v>
      </c>
      <c r="L39" s="19">
        <f>SUBTOTAL(109,Expenses4[Oct])</f>
        <v>0</v>
      </c>
      <c r="M39" s="19">
        <f>SUBTOTAL(109,Expenses4[Nov])</f>
        <v>0</v>
      </c>
      <c r="N39" s="19">
        <f>SUBTOTAL(109,Expenses4[Dec])</f>
        <v>0</v>
      </c>
      <c r="O39" s="19">
        <f>SUBTOTAL(109,Expenses4[Total])</f>
        <v>0</v>
      </c>
      <c r="P39" s="19" t="e">
        <f>SUBTOTAL(101,Expenses4[Average])</f>
        <v>#DIV/0!</v>
      </c>
    </row>
    <row r="40" spans="2:16" ht="30" customHeight="1" x14ac:dyDescent="0.4"/>
    <row r="41" spans="2:16" ht="30" customHeight="1" x14ac:dyDescent="0.4"/>
    <row r="42" spans="2:16" ht="30" customHeight="1" x14ac:dyDescent="0.4"/>
    <row r="43" spans="2:16" ht="30" customHeight="1" x14ac:dyDescent="0.4"/>
    <row r="44" spans="2:16" ht="30" customHeight="1" x14ac:dyDescent="0.4"/>
    <row r="45" spans="2:16" ht="30" customHeight="1" x14ac:dyDescent="0.4"/>
    <row r="46" spans="2:16" ht="30" customHeight="1" x14ac:dyDescent="0.4"/>
    <row r="47" spans="2:16" ht="30" customHeight="1" x14ac:dyDescent="0.4"/>
    <row r="48" spans="2:16" ht="30" customHeight="1" x14ac:dyDescent="0.4"/>
    <row r="49" s="1" customFormat="1" ht="30" customHeight="1" x14ac:dyDescent="0.4"/>
    <row r="50" s="1" customFormat="1" ht="30" customHeight="1" x14ac:dyDescent="0.4"/>
    <row r="51" s="1" customFormat="1" ht="30" customHeight="1" x14ac:dyDescent="0.4"/>
    <row r="52" s="1" customFormat="1" ht="30" customHeight="1" x14ac:dyDescent="0.4"/>
    <row r="53" s="1" customFormat="1" ht="30" customHeight="1" x14ac:dyDescent="0.4"/>
    <row r="54" s="1" customFormat="1" ht="30" customHeight="1" x14ac:dyDescent="0.4"/>
    <row r="55" s="1" customFormat="1" ht="30" customHeight="1" x14ac:dyDescent="0.4"/>
    <row r="56" s="1" customFormat="1" ht="30" customHeight="1" x14ac:dyDescent="0.4"/>
    <row r="57" s="1" customFormat="1" ht="30" customHeight="1" x14ac:dyDescent="0.4"/>
    <row r="58" s="1" customFormat="1" ht="30" customHeight="1" x14ac:dyDescent="0.4"/>
    <row r="59" s="1" customFormat="1" ht="30" customHeight="1" x14ac:dyDescent="0.4"/>
    <row r="60" s="1" customFormat="1" ht="30" customHeight="1" x14ac:dyDescent="0.4"/>
    <row r="61" s="1" customFormat="1" ht="30" customHeight="1" x14ac:dyDescent="0.4"/>
    <row r="62" s="1" customFormat="1" ht="30" customHeight="1" x14ac:dyDescent="0.4"/>
    <row r="63" s="1" customFormat="1" ht="30" customHeight="1" x14ac:dyDescent="0.4"/>
    <row r="64" s="1" customFormat="1" ht="30" customHeight="1" x14ac:dyDescent="0.4"/>
    <row r="65" s="1" customFormat="1" ht="30" customHeight="1" x14ac:dyDescent="0.4"/>
    <row r="66" s="1" customFormat="1" ht="30" customHeight="1" x14ac:dyDescent="0.4"/>
    <row r="67" s="1" customFormat="1" ht="30" customHeight="1" x14ac:dyDescent="0.4"/>
  </sheetData>
  <dataValidations count="13">
    <dataValidation allowBlank="1" showInputMessage="1" showErrorMessage="1" prompt="Percentage of income spent is automatically calculated in this cell" sqref="C10" xr:uid="{A4E29F41-7A64-4476-9324-F1A944401530}"/>
    <dataValidation allowBlank="1" showInputMessage="1" showErrorMessage="1" prompt="Percentage of income spent is automatically calculated in cell to the right" sqref="B10" xr:uid="{8021DB49-E408-42E7-AF00-928E6859A1A4}"/>
    <dataValidation allowBlank="1" showInputMessage="1" showErrorMessage="1" prompt="Title of this worksheet is in this cell. Enter Monthly Income in Income table and Monthly Expenses in Expenses table" sqref="B2" xr:uid="{92AE19CD-0916-446D-88CD-2AEBAE56EE71}"/>
    <dataValidation allowBlank="1" showInputMessage="1" showErrorMessage="1" prompt="Enter Monthly Expense Items in this column under this heading" sqref="B21" xr:uid="{7C06EE53-87C9-422C-8530-0BD62E7B782F}"/>
    <dataValidation allowBlank="1" showInputMessage="1" showErrorMessage="1" prompt="Enter Amount in this column under this heading" sqref="C21 C13" xr:uid="{B187D2A7-A253-4511-B253-11485CCABBE1}"/>
    <dataValidation allowBlank="1" showInputMessage="1" showErrorMessage="1" prompt="Enter Monthly Income Items in this column under this heading" sqref="B13" xr:uid="{51A62D9E-D951-4AAE-9E7B-90C2177FB263}"/>
    <dataValidation allowBlank="1" showInputMessage="1" showErrorMessage="1" prompt="Balance amount is automatically calculated in this cell" sqref="C8" xr:uid="{476B3BF6-03B1-4F3F-BFB5-77BA30C51A0B}"/>
    <dataValidation allowBlank="1" showInputMessage="1" showErrorMessage="1" prompt="Balance amount is automatically calculated in cell at right " sqref="B8" xr:uid="{F1F6089F-ED30-4F13-BE94-585EA3D0D041}"/>
    <dataValidation allowBlank="1" showInputMessage="1" showErrorMessage="1" prompt="Total Monthly Income is automatically updated in this cell" sqref="C5" xr:uid="{BBCC2361-6735-40CC-A19E-125AFFBF8056}"/>
    <dataValidation allowBlank="1" showInputMessage="1" showErrorMessage="1" prompt="Total Monthly Income is automatically updated in cell at right" sqref="B5" xr:uid="{F6F2B47F-7D79-49EA-8BAA-B4C0D8212B2B}"/>
    <dataValidation allowBlank="1" showInputMessage="1" showErrorMessage="1" prompt="Total Monthly Expenses are automatically updated in this cell" sqref="C6" xr:uid="{EEB171E7-581A-4AA1-A47A-64D06F5C7042}"/>
    <dataValidation allowBlank="1" showInputMessage="1" showErrorMessage="1" prompt="Total Monthly Expenses are automatically updated in cell at right" sqref="B6" xr:uid="{87A4330C-BE3E-468C-AB73-1DD48D235F5A}"/>
    <dataValidation allowBlank="1" showInputMessage="1" showErrorMessage="1" prompt="Total monthly income and Total monthly expenses are automatically updated in cells below" sqref="C4" xr:uid="{31E6A11A-5E8F-4232-B866-1A4CE83EE090}"/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B08A-20B6-4BBC-80F9-E1108E0390AA}">
  <sheetPr codeName="Sheet1">
    <tabColor theme="4"/>
    <pageSetUpPr fitToPage="1"/>
  </sheetPr>
  <dimension ref="A1:P67"/>
  <sheetViews>
    <sheetView showGridLines="0" topLeftCell="A23" zoomScale="70" zoomScaleNormal="70" workbookViewId="0">
      <selection activeCell="O36" sqref="O36"/>
    </sheetView>
  </sheetViews>
  <sheetFormatPr defaultColWidth="8.875" defaultRowHeight="14.25" x14ac:dyDescent="0.4"/>
  <cols>
    <col min="1" max="1" width="4.6875" style="1" customWidth="1"/>
    <col min="2" max="2" width="45.6875" style="1" customWidth="1"/>
    <col min="3" max="3" width="12.5625" style="1" customWidth="1"/>
    <col min="4" max="15" width="11.375" style="1" customWidth="1"/>
    <col min="16" max="16" width="15.3125" style="1" customWidth="1"/>
    <col min="17" max="17" width="4.6875" style="1" customWidth="1"/>
    <col min="18" max="16384" width="8.875" style="1"/>
  </cols>
  <sheetData>
    <row r="1" spans="1:16" ht="25.05" customHeight="1" x14ac:dyDescent="0.4">
      <c r="A1" s="1">
        <v>2023</v>
      </c>
    </row>
    <row r="2" spans="1:16" ht="60" customHeight="1" thickBot="1" x14ac:dyDescent="0.45">
      <c r="B2" s="2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" customHeight="1" thickTop="1" thickBot="1" x14ac:dyDescent="0.4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5" customHeight="1" x14ac:dyDescent="0.4">
      <c r="B4" s="23" t="s">
        <v>0</v>
      </c>
      <c r="C4" s="6"/>
      <c r="D4" s="7"/>
    </row>
    <row r="5" spans="1:16" ht="30" customHeight="1" x14ac:dyDescent="0.4">
      <c r="B5" s="8" t="s">
        <v>21</v>
      </c>
      <c r="C5" s="9">
        <f>O14</f>
        <v>7300</v>
      </c>
      <c r="D5" s="7"/>
    </row>
    <row r="6" spans="1:16" ht="30" customHeight="1" x14ac:dyDescent="0.4">
      <c r="B6" s="10" t="s">
        <v>23</v>
      </c>
      <c r="C6" s="11">
        <f>Expenses[[#Totals],[Total]]</f>
        <v>4529</v>
      </c>
      <c r="D6" s="7"/>
    </row>
    <row r="7" spans="1:16" ht="20" customHeight="1" x14ac:dyDescent="0.4">
      <c r="C7" s="12"/>
      <c r="D7" s="7"/>
    </row>
    <row r="8" spans="1:16" ht="35" customHeight="1" x14ac:dyDescent="0.4">
      <c r="B8" s="23" t="s">
        <v>1</v>
      </c>
      <c r="C8" s="13">
        <f>C5-C6</f>
        <v>2771</v>
      </c>
      <c r="D8" s="7"/>
    </row>
    <row r="9" spans="1:16" ht="20" customHeight="1" x14ac:dyDescent="0.4">
      <c r="C9" s="12"/>
    </row>
    <row r="10" spans="1:16" ht="35" customHeight="1" x14ac:dyDescent="0.4">
      <c r="B10" s="23" t="s">
        <v>2</v>
      </c>
      <c r="C10" s="14">
        <f>C6/C5</f>
        <v>0.62041095890410958</v>
      </c>
    </row>
    <row r="11" spans="1:16" ht="20" customHeight="1" x14ac:dyDescent="0.4">
      <c r="C11" s="12"/>
    </row>
    <row r="12" spans="1:16" ht="60" customHeight="1" x14ac:dyDescent="0.4">
      <c r="B12" s="24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5" customHeight="1" x14ac:dyDescent="0.4">
      <c r="B13" s="25" t="s">
        <v>4</v>
      </c>
      <c r="C13" s="25" t="s">
        <v>5</v>
      </c>
      <c r="D13" s="26" t="s">
        <v>6</v>
      </c>
      <c r="E13" s="26" t="s">
        <v>7</v>
      </c>
      <c r="F13" s="26" t="s">
        <v>8</v>
      </c>
      <c r="G13" s="26" t="s">
        <v>9</v>
      </c>
      <c r="H13" s="26" t="s">
        <v>10</v>
      </c>
      <c r="I13" s="26" t="s">
        <v>11</v>
      </c>
      <c r="J13" s="26" t="s">
        <v>12</v>
      </c>
      <c r="K13" s="26" t="s">
        <v>13</v>
      </c>
      <c r="L13" s="26" t="s">
        <v>14</v>
      </c>
      <c r="M13" s="26" t="s">
        <v>15</v>
      </c>
      <c r="N13" s="26" t="s">
        <v>16</v>
      </c>
      <c r="O13" s="26" t="s">
        <v>17</v>
      </c>
      <c r="P13" s="26" t="s">
        <v>18</v>
      </c>
    </row>
    <row r="14" spans="1:16" ht="30" customHeight="1" x14ac:dyDescent="0.4">
      <c r="B14" s="16" t="s">
        <v>40</v>
      </c>
      <c r="C14" s="27">
        <v>0</v>
      </c>
      <c r="D14" s="28">
        <v>0</v>
      </c>
      <c r="E14" s="28">
        <v>2500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4800</v>
      </c>
      <c r="L14" s="28">
        <v>0</v>
      </c>
      <c r="M14" s="28">
        <v>0</v>
      </c>
      <c r="N14" s="28">
        <v>0</v>
      </c>
      <c r="O14" s="17">
        <f>SUM(Income[[#This Row],[Jan]:[Dec]])</f>
        <v>7300</v>
      </c>
      <c r="P14" s="17">
        <f>AVERAGE(Income[[#This Row],[Jan]:[Dec]])</f>
        <v>608.33333333333337</v>
      </c>
    </row>
    <row r="15" spans="1:16" ht="30" customHeight="1" x14ac:dyDescent="0.4">
      <c r="B15" s="16" t="s">
        <v>41</v>
      </c>
      <c r="C15" s="27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17">
        <f>SUM(Income[[#This Row],[Jan]:[Dec]])</f>
        <v>0</v>
      </c>
      <c r="P15" s="17">
        <f>AVERAGE(Income[[#This Row],[Jan]:[Dec]])</f>
        <v>0</v>
      </c>
    </row>
    <row r="16" spans="1:16" ht="30" customHeight="1" x14ac:dyDescent="0.4">
      <c r="B16" s="16" t="s">
        <v>42</v>
      </c>
      <c r="C16" s="27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17">
        <f>SUM(Income[[#This Row],[Jan]:[Dec]])</f>
        <v>0</v>
      </c>
      <c r="P16" s="17">
        <f>AVERAGE(Income[[#This Row],[Jan]:[Dec]])</f>
        <v>0</v>
      </c>
    </row>
    <row r="17" spans="2:16" ht="30" customHeight="1" x14ac:dyDescent="0.4">
      <c r="B17" s="16" t="s">
        <v>22</v>
      </c>
      <c r="C17" s="17" t="s">
        <v>22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 t="s">
        <v>22</v>
      </c>
      <c r="P17" s="17" t="s">
        <v>22</v>
      </c>
    </row>
    <row r="18" spans="2:16" ht="35" customHeight="1" x14ac:dyDescent="0.4">
      <c r="B18" s="18" t="s">
        <v>17</v>
      </c>
      <c r="C18" s="19">
        <f>SUBTOTAL(109,Income[Jan])</f>
        <v>0</v>
      </c>
      <c r="D18" s="19">
        <f>SUBTOTAL(109,Income[Feb])</f>
        <v>0</v>
      </c>
      <c r="E18" s="19">
        <f>SUBTOTAL(109,Income[Mar])</f>
        <v>2500</v>
      </c>
      <c r="F18" s="19">
        <f>SUBTOTAL(109,Income[Apr])</f>
        <v>0</v>
      </c>
      <c r="G18" s="19">
        <f>SUBTOTAL(109,Income[May])</f>
        <v>0</v>
      </c>
      <c r="H18" s="19">
        <f>SUBTOTAL(109,Income[Jun])</f>
        <v>0</v>
      </c>
      <c r="I18" s="19">
        <f>SUBTOTAL(109,Income[Jul])</f>
        <v>0</v>
      </c>
      <c r="J18" s="19">
        <f>SUBTOTAL(109,Income[Aug])</f>
        <v>0</v>
      </c>
      <c r="K18" s="19">
        <f>SUBTOTAL(109,Income[Sep])</f>
        <v>4800</v>
      </c>
      <c r="L18" s="19">
        <f>SUBTOTAL(109,Income[Oct])</f>
        <v>0</v>
      </c>
      <c r="M18" s="19">
        <f>SUBTOTAL(109,Income[Nov])</f>
        <v>0</v>
      </c>
      <c r="N18" s="19">
        <f>SUBTOTAL(109,Income[Dec])</f>
        <v>0</v>
      </c>
      <c r="O18" s="19">
        <f>SUBTOTAL(109,Income[Total])</f>
        <v>7300</v>
      </c>
      <c r="P18" s="19">
        <f>SUBTOTAL(101,Income[Average])</f>
        <v>202.7777777777778</v>
      </c>
    </row>
    <row r="19" spans="2:16" ht="20" customHeight="1" x14ac:dyDescent="0.4"/>
    <row r="20" spans="2:16" ht="60" customHeight="1" x14ac:dyDescent="0.4">
      <c r="B20" s="24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ht="35" customHeight="1" x14ac:dyDescent="0.4">
      <c r="B21" s="25" t="s">
        <v>4</v>
      </c>
      <c r="C21" s="25" t="s">
        <v>5</v>
      </c>
      <c r="D21" s="26" t="s">
        <v>6</v>
      </c>
      <c r="E21" s="26" t="s">
        <v>7</v>
      </c>
      <c r="F21" s="26" t="s">
        <v>8</v>
      </c>
      <c r="G21" s="26" t="s">
        <v>9</v>
      </c>
      <c r="H21" s="26" t="s">
        <v>10</v>
      </c>
      <c r="I21" s="26" t="s">
        <v>11</v>
      </c>
      <c r="J21" s="26" t="s">
        <v>12</v>
      </c>
      <c r="K21" s="26" t="s">
        <v>13</v>
      </c>
      <c r="L21" s="26" t="s">
        <v>14</v>
      </c>
      <c r="M21" s="26" t="s">
        <v>15</v>
      </c>
      <c r="N21" s="26" t="s">
        <v>16</v>
      </c>
      <c r="O21" s="26" t="s">
        <v>17</v>
      </c>
      <c r="P21" s="26" t="s">
        <v>18</v>
      </c>
    </row>
    <row r="22" spans="2:16" ht="30" customHeight="1" x14ac:dyDescent="0.4">
      <c r="B22" s="16" t="s">
        <v>24</v>
      </c>
      <c r="C22" s="17">
        <v>0</v>
      </c>
      <c r="D22" s="20">
        <v>0</v>
      </c>
      <c r="E22" s="20">
        <v>0</v>
      </c>
      <c r="F22" s="20">
        <v>667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7">
        <f>SUM(Expenses[[#This Row],[Jan]:[Dec]])</f>
        <v>667</v>
      </c>
      <c r="P22" s="17">
        <f>AVERAGE(Expenses[[#This Row],[Jan]:[Dec]])</f>
        <v>55.583333333333336</v>
      </c>
    </row>
    <row r="23" spans="2:16" ht="30" customHeight="1" x14ac:dyDescent="0.4">
      <c r="B23" s="16" t="s">
        <v>25</v>
      </c>
      <c r="C23" s="17">
        <v>0</v>
      </c>
      <c r="D23" s="20">
        <v>0</v>
      </c>
      <c r="E23" s="20">
        <v>0</v>
      </c>
      <c r="F23" s="20">
        <v>222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7">
        <f>SUM(Expenses[[#This Row],[Jan]:[Dec]])</f>
        <v>222</v>
      </c>
      <c r="P23" s="17">
        <f>AVERAGE(Expenses[[#This Row],[Jan]:[Dec]])</f>
        <v>18.5</v>
      </c>
    </row>
    <row r="24" spans="2:16" ht="30" customHeight="1" x14ac:dyDescent="0.4">
      <c r="B24" s="16" t="s">
        <v>27</v>
      </c>
      <c r="C24" s="17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7">
        <f>SUM(Expenses[[#This Row],[Jan]:[Dec]])</f>
        <v>0</v>
      </c>
      <c r="P24" s="17">
        <f>AVERAGE(Expenses[[#This Row],[Jan]:[Dec]])</f>
        <v>0</v>
      </c>
    </row>
    <row r="25" spans="2:16" ht="30" customHeight="1" x14ac:dyDescent="0.4">
      <c r="B25" s="16" t="s">
        <v>26</v>
      </c>
      <c r="C25" s="17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7">
        <f>SUM(Expenses[[#This Row],[Jan]:[Dec]])</f>
        <v>0</v>
      </c>
      <c r="P25" s="17">
        <f>AVERAGE(Expenses[[#This Row],[Jan]:[Dec]])</f>
        <v>0</v>
      </c>
    </row>
    <row r="26" spans="2:16" ht="30" customHeight="1" x14ac:dyDescent="0.4">
      <c r="B26" s="16" t="s">
        <v>28</v>
      </c>
      <c r="C26" s="17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7">
        <f>SUM(Expenses[[#This Row],[Jan]:[Dec]])</f>
        <v>0</v>
      </c>
      <c r="P26" s="17">
        <f>AVERAGE(Expenses[[#This Row],[Jan]:[Dec]])</f>
        <v>0</v>
      </c>
    </row>
    <row r="27" spans="2:16" ht="30" customHeight="1" x14ac:dyDescent="0.4">
      <c r="B27" s="16" t="s">
        <v>29</v>
      </c>
      <c r="C27" s="17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7">
        <f>SUM(Expenses[[#This Row],[Jan]:[Dec]])</f>
        <v>0</v>
      </c>
      <c r="P27" s="17">
        <f>AVERAGE(Expenses[[#This Row],[Jan]:[Dec]])</f>
        <v>0</v>
      </c>
    </row>
    <row r="28" spans="2:16" ht="30" customHeight="1" x14ac:dyDescent="0.4">
      <c r="B28" s="16" t="s">
        <v>30</v>
      </c>
      <c r="C28" s="17">
        <v>0</v>
      </c>
      <c r="D28" s="20">
        <v>0</v>
      </c>
      <c r="E28" s="20">
        <v>0</v>
      </c>
      <c r="F28" s="20">
        <f>SUBTOTAL(109,F22:F27)</f>
        <v>889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7">
        <f>SUM(Expenses[[#This Row],[Jan]:[Dec]])</f>
        <v>889</v>
      </c>
      <c r="P28" s="17">
        <f>AVERAGE(Expenses[[#This Row],[Jan]:[Dec]])</f>
        <v>74.083333333333329</v>
      </c>
    </row>
    <row r="29" spans="2:16" ht="30" customHeight="1" x14ac:dyDescent="0.4">
      <c r="B29" s="16" t="s">
        <v>31</v>
      </c>
      <c r="C29" s="17">
        <v>0</v>
      </c>
      <c r="D29" s="20">
        <v>0</v>
      </c>
      <c r="E29" s="20">
        <v>0</v>
      </c>
      <c r="F29" s="20">
        <v>556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7">
        <f>SUM(Expenses[[#This Row],[Jan]:[Dec]])</f>
        <v>556</v>
      </c>
      <c r="P29" s="17">
        <f>AVERAGE(Expenses[[#This Row],[Jan]:[Dec]])</f>
        <v>46.333333333333336</v>
      </c>
    </row>
    <row r="30" spans="2:16" ht="30" customHeight="1" x14ac:dyDescent="0.4">
      <c r="B30" s="16" t="s">
        <v>32</v>
      </c>
      <c r="C30" s="17">
        <v>0</v>
      </c>
      <c r="D30" s="20">
        <v>0</v>
      </c>
      <c r="E30" s="20">
        <v>0</v>
      </c>
      <c r="F30" s="20">
        <v>133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7">
        <f>SUM(Expenses[[#This Row],[Jan]:[Dec]])</f>
        <v>133</v>
      </c>
      <c r="P30" s="17">
        <f>AVERAGE(Expenses[[#This Row],[Jan]:[Dec]])</f>
        <v>11.083333333333334</v>
      </c>
    </row>
    <row r="31" spans="2:16" ht="30" customHeight="1" x14ac:dyDescent="0.4">
      <c r="B31" s="16" t="s">
        <v>33</v>
      </c>
      <c r="C31" s="17">
        <v>0</v>
      </c>
      <c r="D31" s="20">
        <v>0</v>
      </c>
      <c r="E31" s="20">
        <v>0</v>
      </c>
      <c r="F31" s="20">
        <v>2335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7">
        <f>SUM(Expenses[[#This Row],[Jan]:[Dec]])</f>
        <v>2335</v>
      </c>
      <c r="P31" s="17">
        <f>AVERAGE(Expenses[[#This Row],[Jan]:[Dec]])</f>
        <v>194.58333333333334</v>
      </c>
    </row>
    <row r="32" spans="2:16" ht="30" customHeight="1" x14ac:dyDescent="0.4">
      <c r="B32" s="16" t="s">
        <v>34</v>
      </c>
      <c r="C32" s="17">
        <v>0</v>
      </c>
      <c r="D32" s="20">
        <v>0</v>
      </c>
      <c r="E32" s="20">
        <v>0</v>
      </c>
      <c r="F32" s="20">
        <v>439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7">
        <f>SUM(Expenses[[#This Row],[Jan]:[Dec]])</f>
        <v>439</v>
      </c>
      <c r="P32" s="17">
        <f>AVERAGE(Expenses[[#This Row],[Jan]:[Dec]])</f>
        <v>36.583333333333336</v>
      </c>
    </row>
    <row r="33" spans="2:16" ht="30" customHeight="1" x14ac:dyDescent="0.4">
      <c r="B33" s="16" t="s">
        <v>35</v>
      </c>
      <c r="C33" s="17">
        <v>0</v>
      </c>
      <c r="D33" s="20">
        <v>0</v>
      </c>
      <c r="E33" s="20">
        <v>0</v>
      </c>
      <c r="F33" s="20">
        <f>F32+F31+F30</f>
        <v>2907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7">
        <f>SUM(Expenses[[#This Row],[Jan]:[Dec]])</f>
        <v>2907</v>
      </c>
      <c r="P33" s="17">
        <f>AVERAGE(Expenses[[#This Row],[Jan]:[Dec]])</f>
        <v>242.25</v>
      </c>
    </row>
    <row r="34" spans="2:16" ht="30" customHeight="1" x14ac:dyDescent="0.4">
      <c r="B34" s="16" t="s">
        <v>36</v>
      </c>
      <c r="C34" s="17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7">
        <f>SUM(Expenses[[#This Row],[Jan]:[Dec]])</f>
        <v>0</v>
      </c>
      <c r="P34" s="17">
        <f>AVERAGE(Expenses[[#This Row],[Jan]:[Dec]])</f>
        <v>0</v>
      </c>
    </row>
    <row r="35" spans="2:16" ht="30" customHeight="1" x14ac:dyDescent="0.4">
      <c r="B35" s="16" t="s">
        <v>37</v>
      </c>
      <c r="C35" s="17">
        <v>0</v>
      </c>
      <c r="D35" s="20">
        <v>0</v>
      </c>
      <c r="E35" s="20">
        <v>0</v>
      </c>
      <c r="F35" s="20">
        <v>483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7">
        <f>Income[[#Totals],[Total]]*0.1</f>
        <v>730</v>
      </c>
      <c r="P35" s="17">
        <f>AVERAGE(Expenses[[#This Row],[Jan]:[Dec]])</f>
        <v>40.25</v>
      </c>
    </row>
    <row r="36" spans="2:16" ht="30" customHeight="1" x14ac:dyDescent="0.4">
      <c r="B36" s="16" t="s">
        <v>38</v>
      </c>
      <c r="C36" s="21">
        <v>0</v>
      </c>
      <c r="D36" s="20">
        <v>0</v>
      </c>
      <c r="E36" s="20">
        <v>0</v>
      </c>
      <c r="F36" s="20">
        <f>E14*0.1</f>
        <v>250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7">
        <f>SUM(Expenses[[#This Row],[Jan]:[Dec]])</f>
        <v>250</v>
      </c>
      <c r="P36" s="17">
        <f>AVERAGE(Expenses[[#This Row],[Jan]:[Dec]])</f>
        <v>20.833333333333332</v>
      </c>
    </row>
    <row r="37" spans="2:16" ht="30" customHeight="1" x14ac:dyDescent="0.4">
      <c r="B37" s="16" t="s">
        <v>22</v>
      </c>
      <c r="C37" s="21" t="s">
        <v>22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7" t="s">
        <v>22</v>
      </c>
      <c r="P37" s="17" t="s">
        <v>22</v>
      </c>
    </row>
    <row r="38" spans="2:16" ht="30" customHeight="1" x14ac:dyDescent="0.4">
      <c r="B38" s="16" t="s">
        <v>39</v>
      </c>
      <c r="C38" s="21">
        <v>0</v>
      </c>
      <c r="D38" s="20">
        <v>0</v>
      </c>
      <c r="E38" s="20">
        <v>0</v>
      </c>
      <c r="F38" s="20">
        <f>F34+F35+F36</f>
        <v>733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7">
        <f>SUM(Expenses[[#This Row],[Jan]:[Dec]])</f>
        <v>733</v>
      </c>
      <c r="P38" s="17">
        <f>AVERAGE(Expenses[[#This Row],[Jan]:[Dec]])</f>
        <v>61.083333333333336</v>
      </c>
    </row>
    <row r="39" spans="2:16" ht="30" customHeight="1" x14ac:dyDescent="0.4">
      <c r="B39" s="18" t="s">
        <v>17</v>
      </c>
      <c r="C39" s="19">
        <f>SUBTOTAL(109,Expenses[Jan])</f>
        <v>0</v>
      </c>
      <c r="D39" s="19">
        <f>SUBTOTAL(109,Expenses[Feb])</f>
        <v>0</v>
      </c>
      <c r="E39" s="19">
        <f>SUBTOTAL(109,Expenses[Mar])</f>
        <v>0</v>
      </c>
      <c r="F39" s="19">
        <f>F38+F28+F33</f>
        <v>4529</v>
      </c>
      <c r="G39" s="19">
        <f>SUBTOTAL(109,Expenses[May])</f>
        <v>0</v>
      </c>
      <c r="H39" s="19">
        <f>SUBTOTAL(109,Expenses[Jun])</f>
        <v>0</v>
      </c>
      <c r="I39" s="19">
        <f>SUBTOTAL(109,Expenses[Jul])</f>
        <v>0</v>
      </c>
      <c r="J39" s="19">
        <f>SUBTOTAL(109,Expenses[Aug])</f>
        <v>0</v>
      </c>
      <c r="K39" s="19">
        <f>SUBTOTAL(109,Expenses[Sep])</f>
        <v>0</v>
      </c>
      <c r="L39" s="19">
        <f>SUBTOTAL(109,Expenses[Oct])</f>
        <v>0</v>
      </c>
      <c r="M39" s="19">
        <f>SUBTOTAL(109,Expenses[Nov])</f>
        <v>0</v>
      </c>
      <c r="N39" s="19">
        <f>SUBTOTAL(109,Expenses[Dec])</f>
        <v>0</v>
      </c>
      <c r="O39" s="19">
        <f>O38+O28+O33</f>
        <v>4529</v>
      </c>
      <c r="P39" s="19">
        <f>SUBTOTAL(101,Expenses[Average])</f>
        <v>50.072916666666671</v>
      </c>
    </row>
    <row r="40" spans="2:16" ht="30" customHeight="1" x14ac:dyDescent="0.4">
      <c r="N40" s="19">
        <f>N39+N29+N34</f>
        <v>0</v>
      </c>
    </row>
    <row r="41" spans="2:16" ht="30" customHeight="1" x14ac:dyDescent="0.4"/>
    <row r="42" spans="2:16" ht="30" customHeight="1" x14ac:dyDescent="0.4"/>
    <row r="43" spans="2:16" ht="30" customHeight="1" x14ac:dyDescent="0.4"/>
    <row r="44" spans="2:16" ht="30" customHeight="1" x14ac:dyDescent="0.4"/>
    <row r="45" spans="2:16" ht="30" customHeight="1" x14ac:dyDescent="0.4"/>
    <row r="46" spans="2:16" ht="30" customHeight="1" x14ac:dyDescent="0.4"/>
    <row r="47" spans="2:16" ht="30" customHeight="1" x14ac:dyDescent="0.4"/>
    <row r="48" spans="2:16" ht="30" customHeight="1" x14ac:dyDescent="0.4"/>
    <row r="49" s="1" customFormat="1" ht="30" customHeight="1" x14ac:dyDescent="0.4"/>
    <row r="50" s="1" customFormat="1" ht="30" customHeight="1" x14ac:dyDescent="0.4"/>
    <row r="51" s="1" customFormat="1" ht="30" customHeight="1" x14ac:dyDescent="0.4"/>
    <row r="52" s="1" customFormat="1" ht="30" customHeight="1" x14ac:dyDescent="0.4"/>
    <row r="53" s="1" customFormat="1" ht="30" customHeight="1" x14ac:dyDescent="0.4"/>
    <row r="54" s="1" customFormat="1" ht="30" customHeight="1" x14ac:dyDescent="0.4"/>
    <row r="55" s="1" customFormat="1" ht="30" customHeight="1" x14ac:dyDescent="0.4"/>
    <row r="56" s="1" customFormat="1" ht="30" customHeight="1" x14ac:dyDescent="0.4"/>
    <row r="57" s="1" customFormat="1" ht="30" customHeight="1" x14ac:dyDescent="0.4"/>
    <row r="58" s="1" customFormat="1" ht="30" customHeight="1" x14ac:dyDescent="0.4"/>
    <row r="59" s="1" customFormat="1" ht="30" customHeight="1" x14ac:dyDescent="0.4"/>
    <row r="60" s="1" customFormat="1" ht="30" customHeight="1" x14ac:dyDescent="0.4"/>
    <row r="61" s="1" customFormat="1" ht="30" customHeight="1" x14ac:dyDescent="0.4"/>
    <row r="62" s="1" customFormat="1" ht="30" customHeight="1" x14ac:dyDescent="0.4"/>
    <row r="63" s="1" customFormat="1" ht="30" customHeight="1" x14ac:dyDescent="0.4"/>
    <row r="64" s="1" customFormat="1" ht="30" customHeight="1" x14ac:dyDescent="0.4"/>
    <row r="65" s="1" customFormat="1" ht="30" customHeight="1" x14ac:dyDescent="0.4"/>
    <row r="66" s="1" customFormat="1" ht="30" customHeight="1" x14ac:dyDescent="0.4"/>
    <row r="67" s="1" customFormat="1" ht="30" customHeight="1" x14ac:dyDescent="0.4"/>
  </sheetData>
  <dataValidations count="13">
    <dataValidation allowBlank="1" showInputMessage="1" showErrorMessage="1" prompt="Total monthly income and Total monthly expenses are automatically updated in cells below" sqref="C4" xr:uid="{EA3F2DA6-B81E-45B4-8811-21D9AC2BEA76}"/>
    <dataValidation allowBlank="1" showInputMessage="1" showErrorMessage="1" prompt="Total Monthly Expenses are automatically updated in cell at right" sqref="B6" xr:uid="{704F04AA-25DB-4945-8B92-4A997AB98901}"/>
    <dataValidation allowBlank="1" showInputMessage="1" showErrorMessage="1" prompt="Total Monthly Expenses are automatically updated in this cell" sqref="C6" xr:uid="{DAEF132B-84E4-40C6-AA80-2F9AEED9474F}"/>
    <dataValidation allowBlank="1" showInputMessage="1" showErrorMessage="1" prompt="Total Monthly Income is automatically updated in cell at right" sqref="B5" xr:uid="{7AA3950C-92AC-41A8-9DDB-31248048F7EF}"/>
    <dataValidation allowBlank="1" showInputMessage="1" showErrorMessage="1" prompt="Total Monthly Income is automatically updated in this cell" sqref="C5" xr:uid="{C3E92B2C-5748-43E5-B26F-E7323AA578DF}"/>
    <dataValidation allowBlank="1" showInputMessage="1" showErrorMessage="1" prompt="Balance amount is automatically calculated in cell at right " sqref="B8" xr:uid="{121AAFE8-232A-4F2A-9793-4BDED66571EB}"/>
    <dataValidation allowBlank="1" showInputMessage="1" showErrorMessage="1" prompt="Balance amount is automatically calculated in this cell" sqref="C8" xr:uid="{9490848A-6F11-4166-ACF4-7F49C58C0FCA}"/>
    <dataValidation allowBlank="1" showInputMessage="1" showErrorMessage="1" prompt="Enter Monthly Income Items in this column under this heading" sqref="B13" xr:uid="{AF40F059-1EDB-4FB7-A177-3E9D5CDB6B4A}"/>
    <dataValidation allowBlank="1" showInputMessage="1" showErrorMessage="1" prompt="Enter Amount in this column under this heading" sqref="C21 C13" xr:uid="{BF7067A3-798B-4D64-9DD4-4A4076087F61}"/>
    <dataValidation allowBlank="1" showInputMessage="1" showErrorMessage="1" prompt="Enter Monthly Expense Items in this column under this heading" sqref="B21" xr:uid="{35829B6D-9AE6-417F-B139-89BCD1D3EAC8}"/>
    <dataValidation allowBlank="1" showInputMessage="1" showErrorMessage="1" prompt="Title of this worksheet is in this cell. Enter Monthly Income in Income table and Monthly Expenses in Expenses table" sqref="B2" xr:uid="{1797785A-52F5-43A6-9CAA-8E37AC066484}"/>
    <dataValidation allowBlank="1" showInputMessage="1" showErrorMessage="1" prompt="Percentage of income spent is automatically calculated in cell to the right" sqref="B10" xr:uid="{9CD41BD3-B321-432C-A523-F75576B10754}"/>
    <dataValidation allowBlank="1" showInputMessage="1" showErrorMessage="1" prompt="Percentage of income spent is automatically calculated in this cell" sqref="C10" xr:uid="{5B0BB620-2E3C-47B4-9073-A157E7686EF5}"/>
  </dataValidations>
  <pageMargins left="0.7" right="0.7" top="0.75" bottom="0.75" header="0.3" footer="0.3"/>
  <pageSetup scale="49" fitToHeight="2" orientation="landscape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3203-7EC6-4B62-BEB8-1069FF06553E}">
  <dimension ref="A1:P67"/>
  <sheetViews>
    <sheetView zoomScale="46" workbookViewId="0">
      <selection activeCell="C7" sqref="C7"/>
    </sheetView>
  </sheetViews>
  <sheetFormatPr defaultColWidth="8.875" defaultRowHeight="14.25" x14ac:dyDescent="0.4"/>
  <cols>
    <col min="1" max="1" width="4.6875" style="1" customWidth="1"/>
    <col min="2" max="2" width="45.6875" style="1" customWidth="1"/>
    <col min="3" max="3" width="15.5625" style="1" customWidth="1"/>
    <col min="4" max="15" width="11.375" style="1" customWidth="1"/>
    <col min="16" max="16" width="15.3125" style="1" customWidth="1"/>
    <col min="17" max="17" width="4.6875" style="1" customWidth="1"/>
    <col min="18" max="16384" width="8.875" style="1"/>
  </cols>
  <sheetData>
    <row r="1" spans="1:16" ht="25.05" customHeight="1" x14ac:dyDescent="0.4">
      <c r="A1" s="1">
        <v>2023</v>
      </c>
    </row>
    <row r="2" spans="1:16" ht="60" customHeight="1" thickBot="1" x14ac:dyDescent="0.45">
      <c r="B2" s="2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" customHeight="1" thickTop="1" thickBot="1" x14ac:dyDescent="0.4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5" customHeight="1" x14ac:dyDescent="0.4">
      <c r="B4" s="23" t="s">
        <v>0</v>
      </c>
      <c r="C4" s="6"/>
      <c r="D4" s="7"/>
    </row>
    <row r="5" spans="1:16" ht="30" customHeight="1" x14ac:dyDescent="0.4">
      <c r="B5" s="8" t="s">
        <v>21</v>
      </c>
      <c r="C5" s="9">
        <f>Income7[[#Totals],[Total]]</f>
        <v>7500</v>
      </c>
      <c r="D5" s="7"/>
    </row>
    <row r="6" spans="1:16" ht="30" customHeight="1" x14ac:dyDescent="0.4">
      <c r="B6" s="10" t="s">
        <v>23</v>
      </c>
      <c r="C6" s="11">
        <f>Expenses6[[#Totals],[Total]]</f>
        <v>9816</v>
      </c>
      <c r="D6" s="7"/>
    </row>
    <row r="7" spans="1:16" ht="20" customHeight="1" x14ac:dyDescent="0.4">
      <c r="B7" s="1">
        <v>2025</v>
      </c>
      <c r="C7" s="12"/>
      <c r="D7" s="7"/>
    </row>
    <row r="8" spans="1:16" ht="35" customHeight="1" x14ac:dyDescent="0.4">
      <c r="B8" s="23" t="s">
        <v>1</v>
      </c>
      <c r="C8" s="13">
        <f>C5-C6</f>
        <v>-2316</v>
      </c>
      <c r="D8" s="7"/>
    </row>
    <row r="9" spans="1:16" ht="20" customHeight="1" x14ac:dyDescent="0.4">
      <c r="C9" s="12"/>
    </row>
    <row r="10" spans="1:16" ht="35" customHeight="1" x14ac:dyDescent="0.4">
      <c r="B10" s="23" t="s">
        <v>2</v>
      </c>
      <c r="C10" s="14">
        <f>C6/C5</f>
        <v>1.3088</v>
      </c>
    </row>
    <row r="11" spans="1:16" ht="20" customHeight="1" x14ac:dyDescent="0.4">
      <c r="C11" s="12"/>
    </row>
    <row r="12" spans="1:16" ht="60" customHeight="1" x14ac:dyDescent="0.4">
      <c r="B12" s="24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5" customHeight="1" x14ac:dyDescent="0.4">
      <c r="B13" s="25" t="s">
        <v>4</v>
      </c>
      <c r="C13" s="25" t="s">
        <v>5</v>
      </c>
      <c r="D13" s="26" t="s">
        <v>6</v>
      </c>
      <c r="E13" s="26" t="s">
        <v>7</v>
      </c>
      <c r="F13" s="26" t="s">
        <v>8</v>
      </c>
      <c r="G13" s="26" t="s">
        <v>9</v>
      </c>
      <c r="H13" s="26" t="s">
        <v>10</v>
      </c>
      <c r="I13" s="26" t="s">
        <v>11</v>
      </c>
      <c r="J13" s="26" t="s">
        <v>12</v>
      </c>
      <c r="K13" s="26" t="s">
        <v>13</v>
      </c>
      <c r="L13" s="26" t="s">
        <v>14</v>
      </c>
      <c r="M13" s="26" t="s">
        <v>15</v>
      </c>
      <c r="N13" s="26" t="s">
        <v>16</v>
      </c>
      <c r="O13" s="26" t="s">
        <v>17</v>
      </c>
      <c r="P13" s="26" t="s">
        <v>18</v>
      </c>
    </row>
    <row r="14" spans="1:16" ht="30" customHeight="1" x14ac:dyDescent="0.4">
      <c r="B14" s="16" t="s">
        <v>40</v>
      </c>
      <c r="C14" s="17">
        <v>0</v>
      </c>
      <c r="D14" s="20">
        <v>0</v>
      </c>
      <c r="E14" s="20">
        <v>0</v>
      </c>
      <c r="F14" s="20">
        <v>2500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5000</v>
      </c>
      <c r="N14" s="20">
        <v>0</v>
      </c>
      <c r="O14" s="17">
        <f>SUM(Income7[[#This Row],[Jan]:[Dec]])</f>
        <v>7500</v>
      </c>
      <c r="P14" s="17">
        <f>AVERAGE(Income7[[#This Row],[Jan]:[Dec]])</f>
        <v>625</v>
      </c>
    </row>
    <row r="15" spans="1:16" ht="30" customHeight="1" x14ac:dyDescent="0.4">
      <c r="B15" s="16" t="s">
        <v>41</v>
      </c>
      <c r="C15" s="17">
        <v>0</v>
      </c>
      <c r="D15" s="29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7">
        <f>SUM(Income7[[#This Row],[Jan]:[Dec]])</f>
        <v>0</v>
      </c>
      <c r="P15" s="17">
        <f>AVERAGE(Income7[[#This Row],[Jan]:[Dec]])</f>
        <v>0</v>
      </c>
    </row>
    <row r="16" spans="1:16" ht="30" customHeight="1" x14ac:dyDescent="0.4">
      <c r="B16" s="16" t="s">
        <v>42</v>
      </c>
      <c r="C16" s="17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7">
        <f>SUM(Income7[[#This Row],[Jan]:[Dec]])</f>
        <v>0</v>
      </c>
      <c r="P16" s="17">
        <f>AVERAGE(Income7[[#This Row],[Jan]:[Dec]])</f>
        <v>0</v>
      </c>
    </row>
    <row r="17" spans="2:16" ht="30" customHeight="1" x14ac:dyDescent="0.4">
      <c r="B17" s="16" t="s">
        <v>22</v>
      </c>
      <c r="C17" s="17" t="s">
        <v>22</v>
      </c>
      <c r="D17" s="20" t="s">
        <v>22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7" t="s">
        <v>22</v>
      </c>
      <c r="P17" s="17" t="s">
        <v>22</v>
      </c>
    </row>
    <row r="18" spans="2:16" ht="35" customHeight="1" x14ac:dyDescent="0.4">
      <c r="B18" s="18" t="s">
        <v>17</v>
      </c>
      <c r="C18" s="19">
        <f>SUBTOTAL(109,Income7[Jan])</f>
        <v>0</v>
      </c>
      <c r="D18" s="19">
        <f>SUBTOTAL(109,Income7[Feb])</f>
        <v>0</v>
      </c>
      <c r="E18" s="19">
        <f>SUBTOTAL(109,Income7[Mar])</f>
        <v>0</v>
      </c>
      <c r="F18" s="19">
        <f>SUBTOTAL(109,Income7[Apr])</f>
        <v>2500</v>
      </c>
      <c r="G18" s="19">
        <f>SUBTOTAL(109,Income7[May])</f>
        <v>0</v>
      </c>
      <c r="H18" s="19">
        <f>SUBTOTAL(109,Income7[Jun])</f>
        <v>0</v>
      </c>
      <c r="I18" s="19">
        <f>SUBTOTAL(109,Income7[Jul])</f>
        <v>0</v>
      </c>
      <c r="J18" s="19">
        <f>SUBTOTAL(109,Income7[Aug])</f>
        <v>0</v>
      </c>
      <c r="K18" s="19">
        <f>SUBTOTAL(109,Income7[Sep])</f>
        <v>0</v>
      </c>
      <c r="L18" s="19">
        <f>SUBTOTAL(109,Income7[Oct])</f>
        <v>0</v>
      </c>
      <c r="M18" s="19">
        <f>SUBTOTAL(109,Income7[Nov])</f>
        <v>5000</v>
      </c>
      <c r="N18" s="19">
        <f>SUBTOTAL(109,Income7[Dec])</f>
        <v>0</v>
      </c>
      <c r="O18" s="19">
        <f>SUBTOTAL(109,Income7[Total])</f>
        <v>7500</v>
      </c>
      <c r="P18" s="19">
        <f>SUBTOTAL(101,Income7[Average])</f>
        <v>208.33333333333334</v>
      </c>
    </row>
    <row r="19" spans="2:16" ht="20" customHeight="1" x14ac:dyDescent="0.4"/>
    <row r="20" spans="2:16" ht="60" customHeight="1" x14ac:dyDescent="0.4">
      <c r="B20" s="24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ht="35" customHeight="1" x14ac:dyDescent="0.4">
      <c r="B21" s="25" t="s">
        <v>4</v>
      </c>
      <c r="C21" s="25" t="s">
        <v>5</v>
      </c>
      <c r="D21" s="26" t="s">
        <v>6</v>
      </c>
      <c r="E21" s="26" t="s">
        <v>7</v>
      </c>
      <c r="F21" s="26" t="s">
        <v>8</v>
      </c>
      <c r="G21" s="26" t="s">
        <v>9</v>
      </c>
      <c r="H21" s="26" t="s">
        <v>10</v>
      </c>
      <c r="I21" s="26" t="s">
        <v>11</v>
      </c>
      <c r="J21" s="26" t="s">
        <v>12</v>
      </c>
      <c r="K21" s="26" t="s">
        <v>13</v>
      </c>
      <c r="L21" s="26" t="s">
        <v>14</v>
      </c>
      <c r="M21" s="26" t="s">
        <v>15</v>
      </c>
      <c r="N21" s="26" t="s">
        <v>16</v>
      </c>
      <c r="O21" s="26" t="s">
        <v>17</v>
      </c>
      <c r="P21" s="26" t="s">
        <v>18</v>
      </c>
    </row>
    <row r="22" spans="2:16" ht="30" customHeight="1" x14ac:dyDescent="0.4">
      <c r="B22" s="16" t="s">
        <v>24</v>
      </c>
      <c r="C22" s="17">
        <v>0</v>
      </c>
      <c r="D22" s="20">
        <v>0</v>
      </c>
      <c r="E22" s="20">
        <v>0</v>
      </c>
      <c r="F22" s="20">
        <v>1468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7">
        <f>SUM(Expenses6[[#This Row],[Jan]:[Dec]])</f>
        <v>1468</v>
      </c>
      <c r="P22" s="17">
        <f>AVERAGE(Expenses6[[#This Row],[Jan]:[Dec]])</f>
        <v>122.33333333333333</v>
      </c>
    </row>
    <row r="23" spans="2:16" ht="30" customHeight="1" x14ac:dyDescent="0.4">
      <c r="B23" s="16" t="s">
        <v>25</v>
      </c>
      <c r="C23" s="17">
        <v>0</v>
      </c>
      <c r="D23" s="20">
        <v>0</v>
      </c>
      <c r="E23" s="20">
        <v>0</v>
      </c>
      <c r="F23" s="20">
        <v>357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7">
        <f>SUM(Expenses6[[#This Row],[Jan]:[Dec]])</f>
        <v>357</v>
      </c>
      <c r="P23" s="17">
        <f>AVERAGE(Expenses6[[#This Row],[Jan]:[Dec]])</f>
        <v>29.75</v>
      </c>
    </row>
    <row r="24" spans="2:16" ht="30" customHeight="1" x14ac:dyDescent="0.4">
      <c r="B24" s="16" t="s">
        <v>27</v>
      </c>
      <c r="C24" s="17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7">
        <f>SUM(Expenses6[[#This Row],[Jan]:[Dec]])</f>
        <v>0</v>
      </c>
      <c r="P24" s="17">
        <f>AVERAGE(Expenses6[[#This Row],[Jan]:[Dec]])</f>
        <v>0</v>
      </c>
    </row>
    <row r="25" spans="2:16" ht="30" customHeight="1" x14ac:dyDescent="0.4">
      <c r="B25" s="16" t="s">
        <v>26</v>
      </c>
      <c r="C25" s="17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7">
        <f>SUM(Expenses6[[#This Row],[Jan]:[Dec]])</f>
        <v>0</v>
      </c>
      <c r="P25" s="17">
        <f>AVERAGE(Expenses6[[#This Row],[Jan]:[Dec]])</f>
        <v>0</v>
      </c>
    </row>
    <row r="26" spans="2:16" ht="30" customHeight="1" x14ac:dyDescent="0.4">
      <c r="B26" s="16" t="s">
        <v>28</v>
      </c>
      <c r="C26" s="17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7">
        <f>SUM(Expenses6[[#This Row],[Jan]:[Dec]])</f>
        <v>0</v>
      </c>
      <c r="P26" s="17">
        <f>AVERAGE(Expenses6[[#This Row],[Jan]:[Dec]])</f>
        <v>0</v>
      </c>
    </row>
    <row r="27" spans="2:16" ht="30" customHeight="1" x14ac:dyDescent="0.4">
      <c r="B27" s="16" t="s">
        <v>29</v>
      </c>
      <c r="C27" s="17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7">
        <f>SUM(Expenses6[[#This Row],[Jan]:[Dec]])</f>
        <v>0</v>
      </c>
      <c r="P27" s="17">
        <f>AVERAGE(Expenses6[[#This Row],[Jan]:[Dec]])</f>
        <v>0</v>
      </c>
    </row>
    <row r="28" spans="2:16" ht="30" customHeight="1" x14ac:dyDescent="0.4">
      <c r="B28" s="16" t="s">
        <v>30</v>
      </c>
      <c r="C28" s="17">
        <v>0</v>
      </c>
      <c r="D28" s="20">
        <v>0</v>
      </c>
      <c r="E28" s="20">
        <v>0</v>
      </c>
      <c r="F28" s="20">
        <f>SUBTOTAL(109,F22:F27)</f>
        <v>1825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7">
        <f>SUM(Expenses6[[#This Row],[Jan]:[Dec]])</f>
        <v>1825</v>
      </c>
      <c r="P28" s="17">
        <f>AVERAGE(Expenses6[[#This Row],[Jan]:[Dec]])</f>
        <v>152.08333333333334</v>
      </c>
    </row>
    <row r="29" spans="2:16" ht="30" customHeight="1" x14ac:dyDescent="0.4">
      <c r="B29" s="16" t="s">
        <v>31</v>
      </c>
      <c r="C29" s="17">
        <v>0</v>
      </c>
      <c r="D29" s="20">
        <v>0</v>
      </c>
      <c r="E29" s="20">
        <v>0</v>
      </c>
      <c r="F29" s="20">
        <v>834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7">
        <f>SUM(Expenses6[[#This Row],[Jan]:[Dec]])</f>
        <v>834</v>
      </c>
      <c r="P29" s="17">
        <f>AVERAGE(Expenses6[[#This Row],[Jan]:[Dec]])</f>
        <v>69.5</v>
      </c>
    </row>
    <row r="30" spans="2:16" ht="30" customHeight="1" x14ac:dyDescent="0.4">
      <c r="B30" s="16" t="s">
        <v>32</v>
      </c>
      <c r="C30" s="17">
        <v>0</v>
      </c>
      <c r="D30" s="20">
        <v>0</v>
      </c>
      <c r="E30" s="20">
        <v>0</v>
      </c>
      <c r="F30" s="20">
        <v>200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7">
        <f>SUM(Expenses6[[#This Row],[Jan]:[Dec]])</f>
        <v>200</v>
      </c>
      <c r="P30" s="17">
        <f>AVERAGE(Expenses6[[#This Row],[Jan]:[Dec]])</f>
        <v>16.666666666666668</v>
      </c>
    </row>
    <row r="31" spans="2:16" ht="30" customHeight="1" x14ac:dyDescent="0.4">
      <c r="B31" s="16" t="s">
        <v>33</v>
      </c>
      <c r="C31" s="17">
        <v>0</v>
      </c>
      <c r="D31" s="20">
        <v>0</v>
      </c>
      <c r="E31" s="20">
        <v>0</v>
      </c>
      <c r="F31" s="20">
        <v>4668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7">
        <f>SUM(Expenses6[[#This Row],[Jan]:[Dec]])</f>
        <v>4668</v>
      </c>
      <c r="P31" s="17">
        <f>AVERAGE(Expenses6[[#This Row],[Jan]:[Dec]])</f>
        <v>389</v>
      </c>
    </row>
    <row r="32" spans="2:16" ht="30" customHeight="1" x14ac:dyDescent="0.4">
      <c r="B32" s="16" t="s">
        <v>34</v>
      </c>
      <c r="C32" s="17">
        <v>0</v>
      </c>
      <c r="D32" s="20">
        <v>0</v>
      </c>
      <c r="E32" s="20">
        <v>0</v>
      </c>
      <c r="F32" s="20">
        <v>1042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7">
        <f>SUM(Expenses6[[#This Row],[Jan]:[Dec]])</f>
        <v>1042</v>
      </c>
      <c r="P32" s="17">
        <f>AVERAGE(Expenses6[[#This Row],[Jan]:[Dec]])</f>
        <v>86.833333333333329</v>
      </c>
    </row>
    <row r="33" spans="2:16" ht="30" customHeight="1" x14ac:dyDescent="0.4">
      <c r="B33" s="16" t="s">
        <v>35</v>
      </c>
      <c r="C33" s="17">
        <v>0</v>
      </c>
      <c r="D33" s="20">
        <v>0</v>
      </c>
      <c r="E33" s="20">
        <v>0</v>
      </c>
      <c r="F33" s="20">
        <f>F29+F30+F31+F32</f>
        <v>6744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7">
        <f>SUM(Expenses6[[#This Row],[Jan]:[Dec]])</f>
        <v>6744</v>
      </c>
      <c r="P33" s="17">
        <f>AVERAGE(Expenses6[[#This Row],[Jan]:[Dec]])</f>
        <v>562</v>
      </c>
    </row>
    <row r="34" spans="2:16" ht="30" customHeight="1" x14ac:dyDescent="0.4">
      <c r="B34" s="16" t="s">
        <v>36</v>
      </c>
      <c r="C34" s="17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7">
        <f>SUM(Expenses6[[#This Row],[Jan]:[Dec]])</f>
        <v>0</v>
      </c>
      <c r="P34" s="17">
        <f>AVERAGE(Expenses6[[#This Row],[Jan]:[Dec]])</f>
        <v>0</v>
      </c>
    </row>
    <row r="35" spans="2:16" ht="30" customHeight="1" x14ac:dyDescent="0.4">
      <c r="B35" s="16" t="s">
        <v>37</v>
      </c>
      <c r="C35" s="17">
        <v>0</v>
      </c>
      <c r="D35" s="20">
        <v>0</v>
      </c>
      <c r="E35" s="20">
        <v>0</v>
      </c>
      <c r="F35" s="20">
        <v>497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7">
        <f>SUM(Expenses6[[#This Row],[Jan]:[Dec]])</f>
        <v>497</v>
      </c>
      <c r="P35" s="17">
        <f>AVERAGE(Expenses6[[#This Row],[Jan]:[Dec]])</f>
        <v>41.416666666666664</v>
      </c>
    </row>
    <row r="36" spans="2:16" ht="30" customHeight="1" x14ac:dyDescent="0.4">
      <c r="B36" s="16" t="s">
        <v>38</v>
      </c>
      <c r="C36" s="17">
        <v>0</v>
      </c>
      <c r="D36" s="20">
        <v>0</v>
      </c>
      <c r="E36" s="20">
        <v>0</v>
      </c>
      <c r="F36" s="20">
        <v>750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7">
        <f>SUM(Expenses6[[#This Row],[Jan]:[Dec]])</f>
        <v>750</v>
      </c>
      <c r="P36" s="17">
        <f>AVERAGE(Expenses6[[#This Row],[Jan]:[Dec]])</f>
        <v>62.5</v>
      </c>
    </row>
    <row r="37" spans="2:16" ht="30" customHeight="1" x14ac:dyDescent="0.4">
      <c r="B37" s="16" t="s">
        <v>22</v>
      </c>
      <c r="C37" s="17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7"/>
      <c r="P37" s="17"/>
    </row>
    <row r="38" spans="2:16" ht="30" customHeight="1" x14ac:dyDescent="0.4">
      <c r="B38" s="16" t="s">
        <v>39</v>
      </c>
      <c r="C38" s="17">
        <v>0</v>
      </c>
      <c r="D38" s="20">
        <v>0</v>
      </c>
      <c r="E38" s="20">
        <v>0</v>
      </c>
      <c r="F38" s="20">
        <f>F34+F35+F36</f>
        <v>1247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7">
        <f>SUM(Expenses6[[#This Row],[Jan]:[Dec]])</f>
        <v>1247</v>
      </c>
      <c r="P38" s="17">
        <f>AVERAGE(Expenses6[[#This Row],[Jan]:[Dec]])</f>
        <v>103.91666666666667</v>
      </c>
    </row>
    <row r="39" spans="2:16" ht="30" customHeight="1" x14ac:dyDescent="0.4">
      <c r="B39" s="18" t="s">
        <v>17</v>
      </c>
      <c r="C39" s="19">
        <f>SUBTOTAL(109,Expenses6[Jan])</f>
        <v>0</v>
      </c>
      <c r="D39" s="19">
        <f>SUBTOTAL(109,Expenses6[Feb])</f>
        <v>0</v>
      </c>
      <c r="E39" s="19">
        <f>SUBTOTAL(109,Expenses6[Mar])</f>
        <v>0</v>
      </c>
      <c r="F39" s="19">
        <f>F38+F33+F28</f>
        <v>9816</v>
      </c>
      <c r="G39" s="19">
        <f>SUBTOTAL(109,Expenses6[May])</f>
        <v>0</v>
      </c>
      <c r="H39" s="19">
        <f>SUBTOTAL(109,Expenses6[Jun])</f>
        <v>0</v>
      </c>
      <c r="I39" s="19">
        <f>SUBTOTAL(109,Expenses6[Jul])</f>
        <v>0</v>
      </c>
      <c r="J39" s="19">
        <f>SUBTOTAL(109,Expenses6[Aug])</f>
        <v>0</v>
      </c>
      <c r="K39" s="19">
        <f>SUBTOTAL(109,Expenses6[Sep])</f>
        <v>0</v>
      </c>
      <c r="L39" s="19">
        <f>SUBTOTAL(109,Expenses6[Oct])</f>
        <v>0</v>
      </c>
      <c r="M39" s="19">
        <f>SUBTOTAL(109,Expenses6[Nov])</f>
        <v>0</v>
      </c>
      <c r="N39" s="19">
        <f>SUBTOTAL(109,Expenses6[Dec])</f>
        <v>0</v>
      </c>
      <c r="O39" s="19">
        <f>O38+O33+O28</f>
        <v>9816</v>
      </c>
      <c r="P39" s="19">
        <f>SUBTOTAL(101,Expenses6[Average])</f>
        <v>102.25</v>
      </c>
    </row>
    <row r="40" spans="2:16" ht="30" customHeight="1" x14ac:dyDescent="0.4"/>
    <row r="41" spans="2:16" ht="30" customHeight="1" x14ac:dyDescent="0.4"/>
    <row r="42" spans="2:16" ht="30" customHeight="1" x14ac:dyDescent="0.4"/>
    <row r="43" spans="2:16" ht="30" customHeight="1" x14ac:dyDescent="0.4"/>
    <row r="44" spans="2:16" ht="30" customHeight="1" x14ac:dyDescent="0.4"/>
    <row r="45" spans="2:16" ht="30" customHeight="1" x14ac:dyDescent="0.4"/>
    <row r="46" spans="2:16" ht="30" customHeight="1" x14ac:dyDescent="0.4"/>
    <row r="47" spans="2:16" ht="30" customHeight="1" x14ac:dyDescent="0.4"/>
    <row r="48" spans="2:16" ht="30" customHeight="1" x14ac:dyDescent="0.4"/>
    <row r="49" s="1" customFormat="1" ht="30" customHeight="1" x14ac:dyDescent="0.4"/>
    <row r="50" s="1" customFormat="1" ht="30" customHeight="1" x14ac:dyDescent="0.4"/>
    <row r="51" s="1" customFormat="1" ht="30" customHeight="1" x14ac:dyDescent="0.4"/>
    <row r="52" s="1" customFormat="1" ht="30" customHeight="1" x14ac:dyDescent="0.4"/>
    <row r="53" s="1" customFormat="1" ht="30" customHeight="1" x14ac:dyDescent="0.4"/>
    <row r="54" s="1" customFormat="1" ht="30" customHeight="1" x14ac:dyDescent="0.4"/>
    <row r="55" s="1" customFormat="1" ht="30" customHeight="1" x14ac:dyDescent="0.4"/>
    <row r="56" s="1" customFormat="1" ht="30" customHeight="1" x14ac:dyDescent="0.4"/>
    <row r="57" s="1" customFormat="1" ht="30" customHeight="1" x14ac:dyDescent="0.4"/>
    <row r="58" s="1" customFormat="1" ht="30" customHeight="1" x14ac:dyDescent="0.4"/>
    <row r="59" s="1" customFormat="1" ht="30" customHeight="1" x14ac:dyDescent="0.4"/>
    <row r="60" s="1" customFormat="1" ht="30" customHeight="1" x14ac:dyDescent="0.4"/>
    <row r="61" s="1" customFormat="1" ht="30" customHeight="1" x14ac:dyDescent="0.4"/>
    <row r="62" s="1" customFormat="1" ht="30" customHeight="1" x14ac:dyDescent="0.4"/>
    <row r="63" s="1" customFormat="1" ht="30" customHeight="1" x14ac:dyDescent="0.4"/>
    <row r="64" s="1" customFormat="1" ht="30" customHeight="1" x14ac:dyDescent="0.4"/>
    <row r="65" s="1" customFormat="1" ht="30" customHeight="1" x14ac:dyDescent="0.4"/>
    <row r="66" s="1" customFormat="1" ht="30" customHeight="1" x14ac:dyDescent="0.4"/>
    <row r="67" s="1" customFormat="1" ht="30" customHeight="1" x14ac:dyDescent="0.4"/>
  </sheetData>
  <dataValidations count="13">
    <dataValidation allowBlank="1" showInputMessage="1" showErrorMessage="1" prompt="Percentage of income spent is automatically calculated in this cell" sqref="C10" xr:uid="{9FD64937-ABE6-4C1A-8890-BBA9EE05D716}"/>
    <dataValidation allowBlank="1" showInputMessage="1" showErrorMessage="1" prompt="Percentage of income spent is automatically calculated in cell to the right" sqref="B10" xr:uid="{F658B6AD-5EDC-451C-81F9-052F2809A245}"/>
    <dataValidation allowBlank="1" showInputMessage="1" showErrorMessage="1" prompt="Title of this worksheet is in this cell. Enter Monthly Income in Income table and Monthly Expenses in Expenses table" sqref="B2" xr:uid="{A6685BF7-7632-426F-A9F3-57C4DE41348E}"/>
    <dataValidation allowBlank="1" showInputMessage="1" showErrorMessage="1" prompt="Enter Monthly Expense Items in this column under this heading" sqref="B21" xr:uid="{AFFA7AB0-3195-4835-8E1D-F81D0C433798}"/>
    <dataValidation allowBlank="1" showInputMessage="1" showErrorMessage="1" prompt="Enter Amount in this column under this heading" sqref="C21 C13" xr:uid="{B509B51B-C6C0-490C-91A9-522850234271}"/>
    <dataValidation allowBlank="1" showInputMessage="1" showErrorMessage="1" prompt="Enter Monthly Income Items in this column under this heading" sqref="B13" xr:uid="{D6457904-8CBC-49C2-B34B-B52EDE2D96EB}"/>
    <dataValidation allowBlank="1" showInputMessage="1" showErrorMessage="1" prompt="Balance amount is automatically calculated in this cell" sqref="C8" xr:uid="{DEA6866B-F587-4298-B979-3E4E35CE2A25}"/>
    <dataValidation allowBlank="1" showInputMessage="1" showErrorMessage="1" prompt="Balance amount is automatically calculated in cell at right " sqref="B8" xr:uid="{42F688FA-94A1-43B5-BB98-9D3B41B3688E}"/>
    <dataValidation allowBlank="1" showInputMessage="1" showErrorMessage="1" prompt="Total Monthly Income is automatically updated in this cell" sqref="C5" xr:uid="{1140DE20-22F3-48C3-A01E-A42C58CEE8D4}"/>
    <dataValidation allowBlank="1" showInputMessage="1" showErrorMessage="1" prompt="Total Monthly Income is automatically updated in cell at right" sqref="B5" xr:uid="{B0B06EB5-9F3E-42DD-BB99-BD65E4D35AC7}"/>
    <dataValidation allowBlank="1" showInputMessage="1" showErrorMessage="1" prompt="Total Monthly Expenses are automatically updated in this cell" sqref="C6" xr:uid="{BB36A49C-69E1-4254-99D1-274188BF2D3E}"/>
    <dataValidation allowBlank="1" showInputMessage="1" showErrorMessage="1" prompt="Total Monthly Expenses are automatically updated in cell at right" sqref="B6" xr:uid="{112116E9-C06D-41EC-8327-DD2EE9885C33}"/>
    <dataValidation allowBlank="1" showInputMessage="1" showErrorMessage="1" prompt="Total monthly income and Total monthly expenses are automatically updated in cells below" sqref="C4" xr:uid="{36F9C8D0-0E76-4D1E-9C9A-1FFE321B179F}"/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9A54-1313-481A-931E-03944A4310AA}">
  <dimension ref="A1:P67"/>
  <sheetViews>
    <sheetView tabSelected="1" topLeftCell="B16" workbookViewId="0">
      <selection activeCell="M37" sqref="M37"/>
    </sheetView>
  </sheetViews>
  <sheetFormatPr defaultColWidth="8.875" defaultRowHeight="14.25" x14ac:dyDescent="0.4"/>
  <cols>
    <col min="1" max="1" width="4.6875" style="1" customWidth="1"/>
    <col min="2" max="2" width="45.6875" style="1" customWidth="1"/>
    <col min="3" max="3" width="15.5625" style="1" customWidth="1"/>
    <col min="4" max="15" width="11.375" style="1" customWidth="1"/>
    <col min="16" max="16" width="15.3125" style="1" customWidth="1"/>
    <col min="17" max="17" width="4.6875" style="1" customWidth="1"/>
    <col min="18" max="16384" width="8.875" style="1"/>
  </cols>
  <sheetData>
    <row r="1" spans="1:16" ht="25.05" customHeight="1" x14ac:dyDescent="0.4">
      <c r="A1" s="1">
        <v>2023</v>
      </c>
    </row>
    <row r="2" spans="1:16" ht="60" customHeight="1" thickBot="1" x14ac:dyDescent="0.45">
      <c r="B2" s="2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" customHeight="1" thickTop="1" thickBot="1" x14ac:dyDescent="0.4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5" customHeight="1" x14ac:dyDescent="0.4">
      <c r="B4" s="23" t="s">
        <v>0</v>
      </c>
      <c r="C4" s="6"/>
      <c r="D4" s="7"/>
    </row>
    <row r="5" spans="1:16" ht="30" customHeight="1" x14ac:dyDescent="0.4">
      <c r="B5" s="8" t="s">
        <v>21</v>
      </c>
      <c r="C5" s="9">
        <f>O18</f>
        <v>7410</v>
      </c>
      <c r="D5" s="7"/>
    </row>
    <row r="6" spans="1:16" ht="30" customHeight="1" x14ac:dyDescent="0.4">
      <c r="B6" s="10" t="s">
        <v>23</v>
      </c>
      <c r="C6" s="11">
        <f>O39</f>
        <v>9833</v>
      </c>
      <c r="D6" s="7"/>
    </row>
    <row r="7" spans="1:16" ht="20" customHeight="1" x14ac:dyDescent="0.4">
      <c r="C7" s="12"/>
      <c r="D7" s="7"/>
    </row>
    <row r="8" spans="1:16" ht="35" customHeight="1" x14ac:dyDescent="0.4">
      <c r="B8" s="23" t="s">
        <v>1</v>
      </c>
      <c r="C8" s="13">
        <f>C5-C6</f>
        <v>-2423</v>
      </c>
      <c r="D8" s="7"/>
    </row>
    <row r="9" spans="1:16" ht="20" customHeight="1" x14ac:dyDescent="0.4">
      <c r="C9" s="12"/>
    </row>
    <row r="10" spans="1:16" ht="35" customHeight="1" x14ac:dyDescent="0.4">
      <c r="B10" s="23" t="s">
        <v>2</v>
      </c>
      <c r="C10" s="14">
        <f>C6/C5</f>
        <v>1.3269905533063429</v>
      </c>
    </row>
    <row r="11" spans="1:16" ht="20" customHeight="1" x14ac:dyDescent="0.4">
      <c r="C11" s="12"/>
    </row>
    <row r="12" spans="1:16" ht="60" customHeight="1" x14ac:dyDescent="0.4">
      <c r="B12" s="24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5" customHeight="1" x14ac:dyDescent="0.4">
      <c r="B13" s="25" t="s">
        <v>4</v>
      </c>
      <c r="C13" s="25" t="s">
        <v>5</v>
      </c>
      <c r="D13" s="26" t="s">
        <v>6</v>
      </c>
      <c r="E13" s="26" t="s">
        <v>7</v>
      </c>
      <c r="F13" s="26" t="s">
        <v>8</v>
      </c>
      <c r="G13" s="26" t="s">
        <v>9</v>
      </c>
      <c r="H13" s="26" t="s">
        <v>10</v>
      </c>
      <c r="I13" s="26" t="s">
        <v>11</v>
      </c>
      <c r="J13" s="26" t="s">
        <v>12</v>
      </c>
      <c r="K13" s="26" t="s">
        <v>13</v>
      </c>
      <c r="L13" s="26" t="s">
        <v>14</v>
      </c>
      <c r="M13" s="26" t="s">
        <v>15</v>
      </c>
      <c r="N13" s="26" t="s">
        <v>16</v>
      </c>
      <c r="O13" s="26" t="s">
        <v>17</v>
      </c>
      <c r="P13" s="26" t="s">
        <v>18</v>
      </c>
    </row>
    <row r="14" spans="1:16" ht="30" customHeight="1" x14ac:dyDescent="0.4">
      <c r="B14" s="16" t="s">
        <v>40</v>
      </c>
      <c r="C14" s="17">
        <v>0</v>
      </c>
      <c r="D14" s="20">
        <v>0</v>
      </c>
      <c r="E14" s="20">
        <v>7410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7">
        <f>SUM(C14:N14)</f>
        <v>7410</v>
      </c>
      <c r="P14" s="17">
        <f>AVERAGE(Income[[#This Row],[Jan]:[Dec]])</f>
        <v>608.33333333333337</v>
      </c>
    </row>
    <row r="15" spans="1:16" ht="30" customHeight="1" x14ac:dyDescent="0.4">
      <c r="B15" s="16" t="s">
        <v>41</v>
      </c>
      <c r="C15" s="17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7">
        <f>SUM(Income[[#This Row],[Jan]:[Dec]])</f>
        <v>0</v>
      </c>
      <c r="P15" s="17">
        <f>AVERAGE(Income[[#This Row],[Jan]:[Dec]])</f>
        <v>0</v>
      </c>
    </row>
    <row r="16" spans="1:16" ht="30" customHeight="1" x14ac:dyDescent="0.4">
      <c r="B16" s="16" t="s">
        <v>42</v>
      </c>
      <c r="C16" s="17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7">
        <f>SUM(Income[[#This Row],[Jan]:[Dec]])</f>
        <v>0</v>
      </c>
      <c r="P16" s="17">
        <f>AVERAGE(Income[[#This Row],[Jan]:[Dec]])</f>
        <v>0</v>
      </c>
    </row>
    <row r="17" spans="2:16" ht="30" customHeight="1" x14ac:dyDescent="0.4">
      <c r="B17" s="16" t="s">
        <v>22</v>
      </c>
      <c r="C17" s="17" t="s">
        <v>22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7" t="s">
        <v>22</v>
      </c>
      <c r="P17" s="17" t="s">
        <v>22</v>
      </c>
    </row>
    <row r="18" spans="2:16" ht="35" customHeight="1" x14ac:dyDescent="0.4">
      <c r="B18" s="18" t="s">
        <v>17</v>
      </c>
      <c r="C18" s="19">
        <f>SUBTOTAL(109,Income[Jan])</f>
        <v>0</v>
      </c>
      <c r="D18" s="19">
        <f>SUBTOTAL(109,Income[Feb])</f>
        <v>0</v>
      </c>
      <c r="E18" s="19">
        <f>SUM(E14:E16)</f>
        <v>7410</v>
      </c>
      <c r="F18" s="19">
        <f>SUBTOTAL(109,Income[Apr])</f>
        <v>0</v>
      </c>
      <c r="G18" s="19">
        <f>SUBTOTAL(109,Income[May])</f>
        <v>0</v>
      </c>
      <c r="H18" s="19">
        <f>SUBTOTAL(109,Income[Jun])</f>
        <v>0</v>
      </c>
      <c r="I18" s="19">
        <f>SUBTOTAL(109,Income[Jul])</f>
        <v>0</v>
      </c>
      <c r="J18" s="19">
        <f>SUBTOTAL(109,Income[Aug])</f>
        <v>0</v>
      </c>
      <c r="K18" s="19">
        <f>SUM(K14:K17)</f>
        <v>0</v>
      </c>
      <c r="L18" s="19">
        <f>SUBTOTAL(109,Income[Oct])</f>
        <v>0</v>
      </c>
      <c r="M18" s="19">
        <f>SUBTOTAL(109,Income[Nov])</f>
        <v>0</v>
      </c>
      <c r="N18" s="19">
        <f>SUBTOTAL(109,Income[Dec])</f>
        <v>0</v>
      </c>
      <c r="O18" s="19">
        <f>SUM(C18:N18)</f>
        <v>7410</v>
      </c>
      <c r="P18" s="19">
        <f>SUBTOTAL(101,Income[Average])</f>
        <v>202.7777777777778</v>
      </c>
    </row>
    <row r="19" spans="2:16" ht="20" customHeight="1" x14ac:dyDescent="0.4"/>
    <row r="20" spans="2:16" ht="60" customHeight="1" x14ac:dyDescent="0.4">
      <c r="B20" s="24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ht="35" customHeight="1" x14ac:dyDescent="0.4">
      <c r="B21" s="25" t="s">
        <v>4</v>
      </c>
      <c r="C21" s="25" t="s">
        <v>5</v>
      </c>
      <c r="D21" s="26" t="s">
        <v>6</v>
      </c>
      <c r="E21" s="26" t="s">
        <v>7</v>
      </c>
      <c r="F21" s="26" t="s">
        <v>8</v>
      </c>
      <c r="G21" s="26" t="s">
        <v>9</v>
      </c>
      <c r="H21" s="26" t="s">
        <v>10</v>
      </c>
      <c r="I21" s="26" t="s">
        <v>11</v>
      </c>
      <c r="J21" s="26" t="s">
        <v>12</v>
      </c>
      <c r="K21" s="26" t="s">
        <v>13</v>
      </c>
      <c r="L21" s="26" t="s">
        <v>14</v>
      </c>
      <c r="M21" s="26" t="s">
        <v>15</v>
      </c>
      <c r="N21" s="26" t="s">
        <v>16</v>
      </c>
      <c r="O21" s="26" t="s">
        <v>17</v>
      </c>
      <c r="P21" s="26" t="s">
        <v>18</v>
      </c>
    </row>
    <row r="22" spans="2:16" ht="30" customHeight="1" x14ac:dyDescent="0.4">
      <c r="B22" s="16" t="s">
        <v>24</v>
      </c>
      <c r="C22" s="17">
        <v>0</v>
      </c>
      <c r="D22" s="20">
        <v>0</v>
      </c>
      <c r="E22" s="20">
        <v>0</v>
      </c>
      <c r="F22" s="20">
        <v>1223</v>
      </c>
      <c r="G22" s="20">
        <v>0</v>
      </c>
      <c r="H22" s="20"/>
      <c r="I22" s="20"/>
      <c r="J22" s="20"/>
      <c r="K22" s="20"/>
      <c r="L22" s="20"/>
      <c r="M22" s="20"/>
      <c r="N22" s="20"/>
      <c r="O22" s="17">
        <f>SUM(C22:N22)</f>
        <v>1223</v>
      </c>
      <c r="P22" s="17">
        <f>AVERAGE(Expenses[[#This Row],[Jan]:[Dec]])</f>
        <v>55.583333333333336</v>
      </c>
    </row>
    <row r="23" spans="2:16" ht="30" customHeight="1" x14ac:dyDescent="0.4">
      <c r="B23" s="16" t="s">
        <v>25</v>
      </c>
      <c r="C23" s="17">
        <v>0</v>
      </c>
      <c r="D23" s="20">
        <v>0</v>
      </c>
      <c r="E23" s="20">
        <v>0</v>
      </c>
      <c r="F23" s="20">
        <v>222</v>
      </c>
      <c r="G23" s="20">
        <v>0</v>
      </c>
      <c r="H23" s="20"/>
      <c r="I23" s="20" t="s">
        <v>22</v>
      </c>
      <c r="J23" s="20"/>
      <c r="K23" s="20"/>
      <c r="L23" s="20"/>
      <c r="M23" s="20"/>
      <c r="N23" s="20"/>
      <c r="O23" s="17">
        <f t="shared" ref="O23:O38" si="0">SUM(C23:N23)</f>
        <v>222</v>
      </c>
      <c r="P23" s="17">
        <f>AVERAGE(Expenses[[#This Row],[Jan]:[Dec]])</f>
        <v>18.5</v>
      </c>
    </row>
    <row r="24" spans="2:16" ht="30" customHeight="1" x14ac:dyDescent="0.4">
      <c r="B24" s="16" t="s">
        <v>27</v>
      </c>
      <c r="C24" s="17">
        <v>0</v>
      </c>
      <c r="D24" s="20">
        <v>0</v>
      </c>
      <c r="E24" s="20">
        <v>0</v>
      </c>
      <c r="F24" s="20">
        <v>0</v>
      </c>
      <c r="G24" s="20">
        <v>0</v>
      </c>
      <c r="H24" s="20"/>
      <c r="I24" s="20"/>
      <c r="J24" s="20"/>
      <c r="K24" s="20"/>
      <c r="L24" s="20"/>
      <c r="M24" s="20"/>
      <c r="N24" s="20"/>
      <c r="O24" s="17">
        <f t="shared" si="0"/>
        <v>0</v>
      </c>
      <c r="P24" s="17">
        <f>AVERAGE(Expenses[[#This Row],[Jan]:[Dec]])</f>
        <v>0</v>
      </c>
    </row>
    <row r="25" spans="2:16" ht="30" customHeight="1" x14ac:dyDescent="0.4">
      <c r="B25" s="16" t="s">
        <v>26</v>
      </c>
      <c r="C25" s="17">
        <v>0</v>
      </c>
      <c r="D25" s="20">
        <v>0</v>
      </c>
      <c r="E25" s="20">
        <v>0</v>
      </c>
      <c r="F25" s="20">
        <v>0</v>
      </c>
      <c r="G25" s="20">
        <v>0</v>
      </c>
      <c r="H25" s="20"/>
      <c r="I25" s="20"/>
      <c r="J25" s="20"/>
      <c r="K25" s="20"/>
      <c r="L25" s="20"/>
      <c r="M25" s="20"/>
      <c r="N25" s="20"/>
      <c r="O25" s="17">
        <f t="shared" si="0"/>
        <v>0</v>
      </c>
      <c r="P25" s="17">
        <f>AVERAGE(Expenses[[#This Row],[Jan]:[Dec]])</f>
        <v>0</v>
      </c>
    </row>
    <row r="26" spans="2:16" ht="30" customHeight="1" x14ac:dyDescent="0.4">
      <c r="B26" s="16" t="s">
        <v>28</v>
      </c>
      <c r="C26" s="17">
        <v>0</v>
      </c>
      <c r="D26" s="20">
        <v>0</v>
      </c>
      <c r="E26" s="20">
        <v>0</v>
      </c>
      <c r="F26" s="20">
        <v>0</v>
      </c>
      <c r="G26" s="20">
        <v>0</v>
      </c>
      <c r="H26" s="20"/>
      <c r="I26" s="20"/>
      <c r="J26" s="20"/>
      <c r="K26" s="20"/>
      <c r="L26" s="20"/>
      <c r="M26" s="20"/>
      <c r="N26" s="20"/>
      <c r="O26" s="17">
        <f t="shared" si="0"/>
        <v>0</v>
      </c>
      <c r="P26" s="17">
        <f>AVERAGE(Expenses[[#This Row],[Jan]:[Dec]])</f>
        <v>0</v>
      </c>
    </row>
    <row r="27" spans="2:16" ht="30" customHeight="1" x14ac:dyDescent="0.4">
      <c r="B27" s="16" t="s">
        <v>29</v>
      </c>
      <c r="C27" s="17">
        <v>0</v>
      </c>
      <c r="D27" s="20">
        <v>0</v>
      </c>
      <c r="E27" s="20">
        <v>0</v>
      </c>
      <c r="F27" s="20">
        <v>0</v>
      </c>
      <c r="G27" s="20">
        <v>0</v>
      </c>
      <c r="H27" s="20"/>
      <c r="I27" s="20"/>
      <c r="J27" s="20"/>
      <c r="K27" s="20"/>
      <c r="L27" s="20"/>
      <c r="M27" s="20"/>
      <c r="N27" s="20"/>
      <c r="O27" s="17">
        <f t="shared" si="0"/>
        <v>0</v>
      </c>
      <c r="P27" s="17">
        <f>AVERAGE(Expenses[[#This Row],[Jan]:[Dec]])</f>
        <v>0</v>
      </c>
    </row>
    <row r="28" spans="2:16" ht="30" customHeight="1" x14ac:dyDescent="0.4">
      <c r="B28" s="16" t="s">
        <v>30</v>
      </c>
      <c r="C28" s="17">
        <v>0</v>
      </c>
      <c r="D28" s="20">
        <v>0</v>
      </c>
      <c r="E28" s="20">
        <v>0</v>
      </c>
      <c r="F28" s="20">
        <f>SUM(F22:F27)</f>
        <v>1445</v>
      </c>
      <c r="G28" s="20">
        <v>0</v>
      </c>
      <c r="H28" s="20"/>
      <c r="I28" s="20"/>
      <c r="J28" s="20"/>
      <c r="K28" s="20"/>
      <c r="L28" s="20"/>
      <c r="M28" s="20"/>
      <c r="N28" s="20"/>
      <c r="O28" s="17">
        <f t="shared" si="0"/>
        <v>1445</v>
      </c>
      <c r="P28" s="17">
        <f>AVERAGE(Expenses[[#This Row],[Jan]:[Dec]])</f>
        <v>74.083333333333329</v>
      </c>
    </row>
    <row r="29" spans="2:16" ht="30" customHeight="1" x14ac:dyDescent="0.4">
      <c r="B29" s="16" t="s">
        <v>31</v>
      </c>
      <c r="C29" s="17">
        <v>0</v>
      </c>
      <c r="D29" s="20">
        <v>0</v>
      </c>
      <c r="E29" s="20">
        <v>0</v>
      </c>
      <c r="F29" s="20">
        <v>1209</v>
      </c>
      <c r="G29" s="20">
        <v>0</v>
      </c>
      <c r="H29" s="20"/>
      <c r="I29" s="20"/>
      <c r="J29" s="20"/>
      <c r="K29" s="20"/>
      <c r="L29" s="20"/>
      <c r="M29" s="20"/>
      <c r="N29" s="20"/>
      <c r="O29" s="17">
        <f t="shared" si="0"/>
        <v>1209</v>
      </c>
      <c r="P29" s="17">
        <f>AVERAGE(Expenses[[#This Row],[Jan]:[Dec]])</f>
        <v>46.333333333333336</v>
      </c>
    </row>
    <row r="30" spans="2:16" ht="30" customHeight="1" x14ac:dyDescent="0.4">
      <c r="B30" s="16" t="s">
        <v>32</v>
      </c>
      <c r="C30" s="17">
        <v>0</v>
      </c>
      <c r="D30" s="20">
        <v>0</v>
      </c>
      <c r="E30" s="20">
        <v>0</v>
      </c>
      <c r="F30" s="20">
        <v>2500</v>
      </c>
      <c r="G30" s="20">
        <v>0</v>
      </c>
      <c r="H30" s="20"/>
      <c r="I30" s="20"/>
      <c r="J30" s="20"/>
      <c r="K30" s="20"/>
      <c r="L30" s="20"/>
      <c r="M30" s="20"/>
      <c r="N30" s="20"/>
      <c r="O30" s="17">
        <f t="shared" si="0"/>
        <v>2500</v>
      </c>
      <c r="P30" s="17">
        <f>AVERAGE(Expenses[[#This Row],[Jan]:[Dec]])</f>
        <v>11.083333333333334</v>
      </c>
    </row>
    <row r="31" spans="2:16" ht="30" customHeight="1" x14ac:dyDescent="0.4">
      <c r="B31" s="16" t="s">
        <v>33</v>
      </c>
      <c r="C31" s="17">
        <v>0</v>
      </c>
      <c r="D31" s="20">
        <v>0</v>
      </c>
      <c r="E31" s="20">
        <v>0</v>
      </c>
      <c r="F31" s="20">
        <v>2335</v>
      </c>
      <c r="G31" s="20">
        <v>0</v>
      </c>
      <c r="H31" s="20"/>
      <c r="I31" s="20"/>
      <c r="J31" s="20"/>
      <c r="K31" s="20"/>
      <c r="L31" s="20"/>
      <c r="M31" s="20"/>
      <c r="N31" s="20"/>
      <c r="O31" s="17">
        <f t="shared" si="0"/>
        <v>2335</v>
      </c>
      <c r="P31" s="17">
        <f>AVERAGE(Expenses[[#This Row],[Jan]:[Dec]])</f>
        <v>194.58333333333334</v>
      </c>
    </row>
    <row r="32" spans="2:16" ht="30" customHeight="1" x14ac:dyDescent="0.4">
      <c r="B32" s="16" t="s">
        <v>34</v>
      </c>
      <c r="C32" s="17">
        <v>0</v>
      </c>
      <c r="D32" s="20">
        <v>0</v>
      </c>
      <c r="E32" s="20">
        <v>0</v>
      </c>
      <c r="F32" s="20">
        <v>1112</v>
      </c>
      <c r="G32" s="20">
        <v>0</v>
      </c>
      <c r="H32" s="20"/>
      <c r="I32" s="20"/>
      <c r="J32" s="20"/>
      <c r="K32" s="20"/>
      <c r="L32" s="20"/>
      <c r="M32" s="20"/>
      <c r="N32" s="20"/>
      <c r="O32" s="17">
        <f t="shared" si="0"/>
        <v>1112</v>
      </c>
      <c r="P32" s="17">
        <f>AVERAGE(Expenses[[#This Row],[Jan]:[Dec]])</f>
        <v>36.583333333333336</v>
      </c>
    </row>
    <row r="33" spans="2:16" ht="30" customHeight="1" x14ac:dyDescent="0.4">
      <c r="B33" s="16" t="s">
        <v>35</v>
      </c>
      <c r="C33" s="17">
        <v>0</v>
      </c>
      <c r="D33" s="20">
        <v>0</v>
      </c>
      <c r="E33" s="20">
        <v>0</v>
      </c>
      <c r="F33" s="20">
        <f>F29+F30+F31+F32</f>
        <v>7156</v>
      </c>
      <c r="G33" s="20">
        <v>0</v>
      </c>
      <c r="H33" s="20"/>
      <c r="I33" s="20"/>
      <c r="J33" s="20"/>
      <c r="K33" s="20"/>
      <c r="L33" s="20"/>
      <c r="M33" s="20"/>
      <c r="N33" s="20"/>
      <c r="O33" s="17">
        <f t="shared" si="0"/>
        <v>7156</v>
      </c>
      <c r="P33" s="17">
        <f>AVERAGE(Expenses[[#This Row],[Jan]:[Dec]])</f>
        <v>242.25</v>
      </c>
    </row>
    <row r="34" spans="2:16" ht="30" customHeight="1" x14ac:dyDescent="0.4">
      <c r="B34" s="16" t="s">
        <v>36</v>
      </c>
      <c r="C34" s="17">
        <v>0</v>
      </c>
      <c r="D34" s="20">
        <v>0</v>
      </c>
      <c r="E34" s="20">
        <v>0</v>
      </c>
      <c r="F34" s="20">
        <v>0</v>
      </c>
      <c r="G34" s="20">
        <v>0</v>
      </c>
      <c r="H34" s="20"/>
      <c r="I34" s="20"/>
      <c r="J34" s="20"/>
      <c r="K34" s="20"/>
      <c r="L34" s="20"/>
      <c r="M34" s="20"/>
      <c r="N34" s="20"/>
      <c r="O34" s="17">
        <f t="shared" si="0"/>
        <v>0</v>
      </c>
      <c r="P34" s="17">
        <f>AVERAGE(Expenses[[#This Row],[Jan]:[Dec]])</f>
        <v>0</v>
      </c>
    </row>
    <row r="35" spans="2:16" ht="30" customHeight="1" x14ac:dyDescent="0.4">
      <c r="B35" s="16" t="s">
        <v>37</v>
      </c>
      <c r="C35" s="17">
        <v>0</v>
      </c>
      <c r="D35" s="20">
        <v>0</v>
      </c>
      <c r="E35" s="20">
        <v>0</v>
      </c>
      <c r="F35" s="20">
        <v>491</v>
      </c>
      <c r="G35" s="20">
        <v>0</v>
      </c>
      <c r="H35" s="20"/>
      <c r="I35" s="20"/>
      <c r="J35" s="20"/>
      <c r="K35" s="20"/>
      <c r="L35" s="20"/>
      <c r="M35" s="20"/>
      <c r="N35" s="20"/>
      <c r="O35" s="17">
        <f t="shared" si="0"/>
        <v>491</v>
      </c>
      <c r="P35" s="17">
        <f>AVERAGE(Expenses[[#This Row],[Jan]:[Dec]])</f>
        <v>40.25</v>
      </c>
    </row>
    <row r="36" spans="2:16" ht="30" customHeight="1" x14ac:dyDescent="0.4">
      <c r="B36" s="16" t="s">
        <v>38</v>
      </c>
      <c r="C36" s="17">
        <v>0</v>
      </c>
      <c r="D36" s="20">
        <v>0</v>
      </c>
      <c r="E36" s="20">
        <v>0</v>
      </c>
      <c r="F36" s="20">
        <v>741</v>
      </c>
      <c r="G36" s="20">
        <v>0</v>
      </c>
      <c r="H36" s="20"/>
      <c r="I36" s="20"/>
      <c r="J36" s="20"/>
      <c r="K36" s="20"/>
      <c r="L36" s="20"/>
      <c r="M36" s="20"/>
      <c r="N36" s="20"/>
      <c r="O36" s="17">
        <f t="shared" si="0"/>
        <v>741</v>
      </c>
      <c r="P36" s="17">
        <f>AVERAGE(Expenses[[#This Row],[Jan]:[Dec]])</f>
        <v>20.833333333333332</v>
      </c>
    </row>
    <row r="37" spans="2:16" ht="30" customHeight="1" x14ac:dyDescent="0.4">
      <c r="B37" s="16" t="s">
        <v>22</v>
      </c>
      <c r="C37" s="17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7" t="s">
        <v>22</v>
      </c>
      <c r="P37" s="17" t="s">
        <v>22</v>
      </c>
    </row>
    <row r="38" spans="2:16" ht="30" customHeight="1" x14ac:dyDescent="0.4">
      <c r="B38" s="16" t="s">
        <v>39</v>
      </c>
      <c r="C38" s="17">
        <v>0</v>
      </c>
      <c r="D38" s="20">
        <v>0</v>
      </c>
      <c r="E38" s="20">
        <v>0</v>
      </c>
      <c r="F38" s="20">
        <f>F34+F35+F36</f>
        <v>1232</v>
      </c>
      <c r="G38" s="20">
        <v>0</v>
      </c>
      <c r="H38" s="20"/>
      <c r="I38" s="20"/>
      <c r="J38" s="20"/>
      <c r="K38" s="20"/>
      <c r="L38" s="20"/>
      <c r="M38" s="20"/>
      <c r="N38" s="20"/>
      <c r="O38" s="17">
        <f t="shared" si="0"/>
        <v>1232</v>
      </c>
      <c r="P38" s="17">
        <f>AVERAGE(Expenses[[#This Row],[Jan]:[Dec]])</f>
        <v>61.083333333333336</v>
      </c>
    </row>
    <row r="39" spans="2:16" ht="30" customHeight="1" x14ac:dyDescent="0.4">
      <c r="B39" s="18" t="s">
        <v>17</v>
      </c>
      <c r="C39" s="17">
        <v>0</v>
      </c>
      <c r="D39" s="20">
        <v>0</v>
      </c>
      <c r="E39" s="20">
        <v>0</v>
      </c>
      <c r="F39" s="19">
        <f>F38+F33+F28</f>
        <v>9833</v>
      </c>
      <c r="G39" s="19">
        <f>SUBTOTAL(109,Expenses[May])</f>
        <v>0</v>
      </c>
      <c r="H39" s="19">
        <f>SUBTOTAL(109,Expenses[Jun])</f>
        <v>0</v>
      </c>
      <c r="I39" s="19">
        <f>SUBTOTAL(109,Expenses[Jul])</f>
        <v>0</v>
      </c>
      <c r="J39" s="19">
        <f>SUBTOTAL(109,Expenses[Aug])</f>
        <v>0</v>
      </c>
      <c r="K39" s="19">
        <f>SUBTOTAL(109,Expenses[Sep])</f>
        <v>0</v>
      </c>
      <c r="L39" s="19">
        <f>SUBTOTAL(109,Expenses[Oct])</f>
        <v>0</v>
      </c>
      <c r="M39" s="19">
        <f>SUBTOTAL(109,Expenses[Nov])</f>
        <v>0</v>
      </c>
      <c r="N39" s="19">
        <f>SUBTOTAL(109,Expenses[Dec])</f>
        <v>0</v>
      </c>
      <c r="O39" s="19">
        <f>O38+O33+O28</f>
        <v>9833</v>
      </c>
      <c r="P39" s="19">
        <f>SUBTOTAL(101,Expenses[Average])</f>
        <v>50.072916666666671</v>
      </c>
    </row>
    <row r="40" spans="2:16" ht="30" customHeight="1" x14ac:dyDescent="0.4"/>
    <row r="41" spans="2:16" ht="30" customHeight="1" x14ac:dyDescent="0.4"/>
    <row r="42" spans="2:16" ht="30" customHeight="1" x14ac:dyDescent="0.4"/>
    <row r="43" spans="2:16" ht="30" customHeight="1" x14ac:dyDescent="0.4"/>
    <row r="44" spans="2:16" ht="30" customHeight="1" x14ac:dyDescent="0.4"/>
    <row r="45" spans="2:16" ht="30" customHeight="1" x14ac:dyDescent="0.4"/>
    <row r="46" spans="2:16" ht="30" customHeight="1" x14ac:dyDescent="0.4"/>
    <row r="47" spans="2:16" ht="30" customHeight="1" x14ac:dyDescent="0.4"/>
    <row r="48" spans="2:16" ht="30" customHeight="1" x14ac:dyDescent="0.4"/>
    <row r="49" s="1" customFormat="1" ht="30" customHeight="1" x14ac:dyDescent="0.4"/>
    <row r="50" s="1" customFormat="1" ht="30" customHeight="1" x14ac:dyDescent="0.4"/>
    <row r="51" s="1" customFormat="1" ht="30" customHeight="1" x14ac:dyDescent="0.4"/>
    <row r="52" s="1" customFormat="1" ht="30" customHeight="1" x14ac:dyDescent="0.4"/>
    <row r="53" s="1" customFormat="1" ht="30" customHeight="1" x14ac:dyDescent="0.4"/>
    <row r="54" s="1" customFormat="1" ht="30" customHeight="1" x14ac:dyDescent="0.4"/>
    <row r="55" s="1" customFormat="1" ht="30" customHeight="1" x14ac:dyDescent="0.4"/>
    <row r="56" s="1" customFormat="1" ht="30" customHeight="1" x14ac:dyDescent="0.4"/>
    <row r="57" s="1" customFormat="1" ht="30" customHeight="1" x14ac:dyDescent="0.4"/>
    <row r="58" s="1" customFormat="1" ht="30" customHeight="1" x14ac:dyDescent="0.4"/>
    <row r="59" s="1" customFormat="1" ht="30" customHeight="1" x14ac:dyDescent="0.4"/>
    <row r="60" s="1" customFormat="1" ht="30" customHeight="1" x14ac:dyDescent="0.4"/>
    <row r="61" s="1" customFormat="1" ht="30" customHeight="1" x14ac:dyDescent="0.4"/>
    <row r="62" s="1" customFormat="1" ht="30" customHeight="1" x14ac:dyDescent="0.4"/>
    <row r="63" s="1" customFormat="1" ht="30" customHeight="1" x14ac:dyDescent="0.4"/>
    <row r="64" s="1" customFormat="1" ht="30" customHeight="1" x14ac:dyDescent="0.4"/>
    <row r="65" s="1" customFormat="1" ht="30" customHeight="1" x14ac:dyDescent="0.4"/>
    <row r="66" s="1" customFormat="1" ht="30" customHeight="1" x14ac:dyDescent="0.4"/>
    <row r="67" s="1" customFormat="1" ht="30" customHeight="1" x14ac:dyDescent="0.4"/>
  </sheetData>
  <dataValidations count="13">
    <dataValidation allowBlank="1" showInputMessage="1" showErrorMessage="1" prompt="Percentage of income spent is automatically calculated in this cell" sqref="C10" xr:uid="{CC564434-366B-4083-A16D-13CB044A7DC2}"/>
    <dataValidation allowBlank="1" showInputMessage="1" showErrorMessage="1" prompt="Percentage of income spent is automatically calculated in cell to the right" sqref="B10" xr:uid="{5E2C5964-0236-461E-A27E-F90E2365721D}"/>
    <dataValidation allowBlank="1" showInputMessage="1" showErrorMessage="1" prompt="Title of this worksheet is in this cell. Enter Monthly Income in Income table and Monthly Expenses in Expenses table" sqref="B2" xr:uid="{8D2D9FFF-D74A-4DC9-9800-A180B9AF4B94}"/>
    <dataValidation allowBlank="1" showInputMessage="1" showErrorMessage="1" prompt="Enter Monthly Expense Items in this column under this heading" sqref="B21" xr:uid="{A75C6F1C-6F36-45E8-B60B-68D98574916F}"/>
    <dataValidation allowBlank="1" showInputMessage="1" showErrorMessage="1" prompt="Enter Amount in this column under this heading" sqref="C21 C13" xr:uid="{0E898777-924A-4D5F-A605-BAEC71452559}"/>
    <dataValidation allowBlank="1" showInputMessage="1" showErrorMessage="1" prompt="Enter Monthly Income Items in this column under this heading" sqref="B13" xr:uid="{9BE47693-7A68-4185-BCDB-0CC53728287F}"/>
    <dataValidation allowBlank="1" showInputMessage="1" showErrorMessage="1" prompt="Balance amount is automatically calculated in this cell" sqref="C8" xr:uid="{C132F94D-1C35-4E55-8F05-6BB4AB26A433}"/>
    <dataValidation allowBlank="1" showInputMessage="1" showErrorMessage="1" prompt="Balance amount is automatically calculated in cell at right " sqref="B8" xr:uid="{725657D4-1B3F-4BBA-A64C-71132695AA97}"/>
    <dataValidation allowBlank="1" showInputMessage="1" showErrorMessage="1" prompt="Total Monthly Income is automatically updated in this cell" sqref="C5" xr:uid="{16DB7BF5-4548-46F0-9E21-3231B1EFF764}"/>
    <dataValidation allowBlank="1" showInputMessage="1" showErrorMessage="1" prompt="Total Monthly Income is automatically updated in cell at right" sqref="B5" xr:uid="{DAEF8C5C-5E61-4782-82FD-CA8995ECB0CD}"/>
    <dataValidation allowBlank="1" showInputMessage="1" showErrorMessage="1" prompt="Total Monthly Expenses are automatically updated in this cell" sqref="C6" xr:uid="{73183A8C-8BAC-4C72-AD3E-85700F38D99F}"/>
    <dataValidation allowBlank="1" showInputMessage="1" showErrorMessage="1" prompt="Total Monthly Expenses are automatically updated in cell at right" sqref="B6" xr:uid="{901A65B2-10DA-4C78-A7A2-C94548EDDF8C}"/>
    <dataValidation allowBlank="1" showInputMessage="1" showErrorMessage="1" prompt="Total monthly income and Total monthly expenses are automatically updated in cells below" sqref="C4" xr:uid="{375A0539-616E-4822-B9BC-1828D496BE6F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A586-D7CC-4ADB-9119-06C588A80C5C}">
  <dimension ref="A1"/>
  <sheetViews>
    <sheetView workbookViewId="0">
      <selection activeCell="D15" sqref="D15"/>
    </sheetView>
  </sheetViews>
  <sheetFormatPr defaultRowHeight="14.25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8CC7436-CC2B-4C1C-9D1D-383A1AA21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CB1419-9396-42A5-AD84-E7CBCBABD0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34763-E59C-4533-B750-8519CA2A01FD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TM22605629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2023-11-06T06:53:42Z</dcterms:created>
  <dcterms:modified xsi:type="dcterms:W3CDTF">2025-05-19T15:50:29Z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