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8_{2FB98446-7AE9-46EB-AE68-EC7D682D6531}" xr6:coauthVersionLast="47" xr6:coauthVersionMax="47" xr10:uidLastSave="{00000000-0000-0000-0000-000000000000}"/>
  <bookViews>
    <workbookView xWindow="-120" yWindow="-120" windowWidth="29040" windowHeight="15720" firstSheet="3" activeTab="3" xr2:uid="{7D38B46B-79DC-4C75-90FB-FDA42BA529B8}"/>
  </bookViews>
  <sheets>
    <sheet name="2023" sheetId="4" r:id="rId1"/>
    <sheet name="2024" sheetId="5" r:id="rId2"/>
    <sheet name="2025" sheetId="6" r:id="rId3"/>
    <sheet name="2026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7" l="1"/>
  <c r="O18" i="7"/>
  <c r="N39" i="7"/>
  <c r="M39" i="7"/>
  <c r="L39" i="7"/>
  <c r="K39" i="7"/>
  <c r="J39" i="7"/>
  <c r="I39" i="7"/>
  <c r="H39" i="7"/>
  <c r="G39" i="7"/>
  <c r="F39" i="7"/>
  <c r="D39" i="7"/>
  <c r="C39" i="7"/>
  <c r="E37" i="7"/>
  <c r="P36" i="7"/>
  <c r="O36" i="7"/>
  <c r="P35" i="7"/>
  <c r="O35" i="7"/>
  <c r="P33" i="7"/>
  <c r="O33" i="7"/>
  <c r="P32" i="7"/>
  <c r="O32" i="7"/>
  <c r="P31" i="7"/>
  <c r="O31" i="7"/>
  <c r="P30" i="7"/>
  <c r="O30" i="7"/>
  <c r="P28" i="7"/>
  <c r="O28" i="7"/>
  <c r="P27" i="7"/>
  <c r="O27" i="7"/>
  <c r="P26" i="7"/>
  <c r="O26" i="7"/>
  <c r="P25" i="7"/>
  <c r="O25" i="7"/>
  <c r="P24" i="7"/>
  <c r="O24" i="7"/>
  <c r="P23" i="7"/>
  <c r="O23" i="7"/>
  <c r="N19" i="7"/>
  <c r="M19" i="7"/>
  <c r="L19" i="7"/>
  <c r="K19" i="7"/>
  <c r="J19" i="7"/>
  <c r="I19" i="7"/>
  <c r="H19" i="7"/>
  <c r="G19" i="7"/>
  <c r="F19" i="7"/>
  <c r="E19" i="7"/>
  <c r="D19" i="7"/>
  <c r="C19" i="7"/>
  <c r="P16" i="7"/>
  <c r="P15" i="7"/>
  <c r="O15" i="7"/>
  <c r="P14" i="7"/>
  <c r="O14" i="7"/>
  <c r="E36" i="6"/>
  <c r="P36" i="6" s="1"/>
  <c r="E28" i="6"/>
  <c r="E33" i="6" s="1"/>
  <c r="C6" i="5"/>
  <c r="C5" i="5"/>
  <c r="C10" i="5" s="1"/>
  <c r="F38" i="5"/>
  <c r="F39" i="5" s="1"/>
  <c r="O39" i="5" s="1"/>
  <c r="F33" i="5"/>
  <c r="F28" i="5"/>
  <c r="M39" i="4"/>
  <c r="P33" i="4"/>
  <c r="O34" i="4"/>
  <c r="P35" i="5"/>
  <c r="P36" i="5"/>
  <c r="E22" i="4"/>
  <c r="E23" i="4"/>
  <c r="E24" i="4"/>
  <c r="E25" i="4"/>
  <c r="P25" i="4" s="1"/>
  <c r="E26" i="4"/>
  <c r="E27" i="4"/>
  <c r="E28" i="4"/>
  <c r="E29" i="4"/>
  <c r="E30" i="4"/>
  <c r="E35" i="4"/>
  <c r="E37" i="4"/>
  <c r="E38" i="4"/>
  <c r="N38" i="6"/>
  <c r="M38" i="6"/>
  <c r="L38" i="6"/>
  <c r="K38" i="6"/>
  <c r="J38" i="6"/>
  <c r="I38" i="6"/>
  <c r="H38" i="6"/>
  <c r="G38" i="6"/>
  <c r="F38" i="6"/>
  <c r="D38" i="6"/>
  <c r="C38" i="6"/>
  <c r="P35" i="6"/>
  <c r="O35" i="6"/>
  <c r="P34" i="6"/>
  <c r="O34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N18" i="6"/>
  <c r="M18" i="6"/>
  <c r="L18" i="6"/>
  <c r="K18" i="6"/>
  <c r="J18" i="6"/>
  <c r="I18" i="6"/>
  <c r="H18" i="6"/>
  <c r="G18" i="6"/>
  <c r="F18" i="6"/>
  <c r="E18" i="6"/>
  <c r="D18" i="6"/>
  <c r="C18" i="6"/>
  <c r="P16" i="6"/>
  <c r="O16" i="6"/>
  <c r="P15" i="6"/>
  <c r="O15" i="6"/>
  <c r="P14" i="6"/>
  <c r="O14" i="6"/>
  <c r="N39" i="5"/>
  <c r="L39" i="5"/>
  <c r="K39" i="5"/>
  <c r="J39" i="5"/>
  <c r="I39" i="5"/>
  <c r="H39" i="5"/>
  <c r="G39" i="5"/>
  <c r="D3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N18" i="5"/>
  <c r="L18" i="5"/>
  <c r="K18" i="5"/>
  <c r="J18" i="5"/>
  <c r="I18" i="5"/>
  <c r="H18" i="5"/>
  <c r="G18" i="5"/>
  <c r="F18" i="5"/>
  <c r="E18" i="5"/>
  <c r="D18" i="5"/>
  <c r="C18" i="5"/>
  <c r="P16" i="5"/>
  <c r="O16" i="5"/>
  <c r="P15" i="5"/>
  <c r="O15" i="5"/>
  <c r="P14" i="5"/>
  <c r="O14" i="5"/>
  <c r="O23" i="4"/>
  <c r="P23" i="4"/>
  <c r="O24" i="4"/>
  <c r="P24" i="4"/>
  <c r="O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22" i="4"/>
  <c r="O22" i="4"/>
  <c r="D39" i="4"/>
  <c r="F39" i="4"/>
  <c r="G39" i="4"/>
  <c r="H39" i="4"/>
  <c r="I39" i="4"/>
  <c r="J39" i="4"/>
  <c r="K39" i="4"/>
  <c r="L39" i="4"/>
  <c r="N39" i="4"/>
  <c r="C39" i="4"/>
  <c r="D18" i="4"/>
  <c r="E18" i="4"/>
  <c r="F18" i="4"/>
  <c r="G18" i="4"/>
  <c r="H18" i="4"/>
  <c r="I18" i="4"/>
  <c r="J18" i="4"/>
  <c r="K18" i="4"/>
  <c r="L18" i="4"/>
  <c r="M18" i="4"/>
  <c r="N18" i="4"/>
  <c r="C18" i="4"/>
  <c r="P15" i="4"/>
  <c r="P16" i="4"/>
  <c r="P14" i="4"/>
  <c r="O16" i="4"/>
  <c r="O15" i="4"/>
  <c r="O14" i="4"/>
  <c r="O19" i="7" l="1"/>
  <c r="C5" i="7" s="1"/>
  <c r="P19" i="7"/>
  <c r="P34" i="7"/>
  <c r="O34" i="7"/>
  <c r="E38" i="7"/>
  <c r="P29" i="7"/>
  <c r="P37" i="7"/>
  <c r="O29" i="7"/>
  <c r="O33" i="6"/>
  <c r="P33" i="6"/>
  <c r="O36" i="6"/>
  <c r="E37" i="6"/>
  <c r="O37" i="6"/>
  <c r="P18" i="6"/>
  <c r="O18" i="6"/>
  <c r="C5" i="6" s="1"/>
  <c r="C8" i="5"/>
  <c r="O18" i="5"/>
  <c r="P18" i="5"/>
  <c r="C5" i="4"/>
  <c r="O35" i="4"/>
  <c r="O38" i="4"/>
  <c r="O37" i="4"/>
  <c r="O36" i="4"/>
  <c r="O33" i="5"/>
  <c r="P33" i="5"/>
  <c r="O35" i="5"/>
  <c r="P32" i="5"/>
  <c r="O36" i="5"/>
  <c r="O31" i="5"/>
  <c r="P30" i="5"/>
  <c r="P29" i="5"/>
  <c r="O38" i="5"/>
  <c r="P37" i="4"/>
  <c r="P36" i="4"/>
  <c r="O30" i="5"/>
  <c r="O34" i="5"/>
  <c r="P34" i="5"/>
  <c r="E39" i="4"/>
  <c r="P35" i="4"/>
  <c r="P31" i="5"/>
  <c r="P38" i="5"/>
  <c r="P38" i="4"/>
  <c r="O32" i="5"/>
  <c r="P34" i="4"/>
  <c r="P18" i="4"/>
  <c r="O18" i="4"/>
  <c r="P38" i="7" l="1"/>
  <c r="P39" i="7" s="1"/>
  <c r="E39" i="7"/>
  <c r="O39" i="7"/>
  <c r="C6" i="7" s="1"/>
  <c r="O38" i="6"/>
  <c r="C6" i="6" s="1"/>
  <c r="C8" i="6" s="1"/>
  <c r="P37" i="6"/>
  <c r="P38" i="6" s="1"/>
  <c r="E38" i="6"/>
  <c r="P39" i="5"/>
  <c r="O39" i="4"/>
  <c r="C6" i="4" s="1"/>
  <c r="C10" i="4" s="1"/>
  <c r="P39" i="4"/>
  <c r="C10" i="7" l="1"/>
  <c r="C8" i="7"/>
  <c r="C10" i="6"/>
  <c r="C8" i="4"/>
</calcChain>
</file>

<file path=xl/sharedStrings.xml><?xml version="1.0" encoding="utf-8"?>
<sst xmlns="http://schemas.openxmlformats.org/spreadsheetml/2006/main" count="258" uniqueCount="45">
  <si>
    <t>SUMMARY</t>
  </si>
  <si>
    <t>BALANCE</t>
  </si>
  <si>
    <t>PERCENTAGE OF INCOME SPENT</t>
  </si>
  <si>
    <t>INCOME</t>
  </si>
  <si>
    <t>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</si>
  <si>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</si>
  <si>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</si>
  <si>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</si>
  <si>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</si>
  <si>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</si>
  <si>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</si>
  <si>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</si>
  <si>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</si>
  <si>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</si>
  <si>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</si>
  <si>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</si>
  <si>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</si>
  <si>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</si>
  <si>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Average</t>
  </si>
  <si>
    <t>EXPENSES</t>
  </si>
  <si>
    <t>ANNUAL BUDGET EMPOWERED BY LIVESTOCK, GUIDED BY FAITH</t>
  </si>
  <si>
    <t xml:space="preserve">Total Yearly income </t>
  </si>
  <si>
    <t xml:space="preserve"> </t>
  </si>
  <si>
    <t>Total Yearly Expenses</t>
  </si>
  <si>
    <t>Goats Purchased</t>
  </si>
  <si>
    <t>Chickens Purchased</t>
  </si>
  <si>
    <t>Cattle Purchased</t>
  </si>
  <si>
    <t>Pigs Purchased</t>
  </si>
  <si>
    <t>Camels Purchased</t>
  </si>
  <si>
    <t>Sheep Purchased</t>
  </si>
  <si>
    <t>Total Animal costs</t>
  </si>
  <si>
    <t>Training for Pastors</t>
  </si>
  <si>
    <t>Starlink Costs</t>
  </si>
  <si>
    <t>Administrator Salary</t>
  </si>
  <si>
    <t>Administrator Travel Expenses</t>
  </si>
  <si>
    <t xml:space="preserve">Total Training Costs </t>
  </si>
  <si>
    <t>Miscellaneous costs</t>
  </si>
  <si>
    <t>Transfer fees for banks</t>
  </si>
  <si>
    <t>Processing fees from organizations</t>
  </si>
  <si>
    <t xml:space="preserve">Total Miscellaneous fees </t>
  </si>
  <si>
    <t>Private Donations</t>
  </si>
  <si>
    <t>Grants</t>
  </si>
  <si>
    <t>Other income</t>
  </si>
  <si>
    <t xml:space="preserve">Residual from prior year </t>
  </si>
  <si>
    <t>Dorminy 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</si>
</sst>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9" x14ac:knownFonts="1">
    <font>
      <sz val="11"/>
      <color theme="1"/>
      <name val="Century Gothic"/>
      <family val="2"/>
      <scheme val="minor"/>
    </font>
    <font>
      <sz val="11"/>
      <color theme="1"/>
      <name val="Aptos"/>
      <family val="2"/>
    </font>
    <font>
      <sz val="10"/>
      <color theme="1" tint="4.9989318521683403E-2"/>
      <name val="Century Gothic"/>
      <family val="1"/>
      <scheme val="minor"/>
    </font>
    <font>
      <sz val="11"/>
      <color theme="1" tint="4.9989318521683403E-2"/>
      <name val="Aptos"/>
      <family val="2"/>
    </font>
    <font>
      <b/>
      <sz val="11"/>
      <color theme="0"/>
      <name val="Century Gothic"/>
      <family val="1"/>
      <scheme val="major"/>
    </font>
    <font>
      <sz val="11"/>
      <name val="Century Gothic"/>
      <family val="2"/>
      <scheme val="minor"/>
    </font>
    <font>
      <b/>
      <sz val="14"/>
      <color theme="1" tint="4.9989318521683403E-2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32"/>
      <color theme="0"/>
      <name val="Century Gothic"/>
      <family val="1"/>
      <scheme val="major"/>
    </font>
    <font>
      <sz val="11"/>
      <color theme="1"/>
      <name val="Century Gothic"/>
      <family val="1"/>
      <scheme val="minor"/>
    </font>
    <font>
      <sz val="32"/>
      <color theme="1"/>
      <name val="Century Gothic"/>
      <family val="1"/>
      <scheme val="minor"/>
    </font>
    <font>
      <b/>
      <sz val="16"/>
      <color theme="1"/>
      <name val="Century Gothic"/>
      <family val="1"/>
      <scheme val="minor"/>
    </font>
    <font>
      <b/>
      <sz val="14"/>
      <color theme="1"/>
      <name val="Century Gothic"/>
      <family val="1"/>
      <scheme val="minor"/>
    </font>
    <font>
      <sz val="14"/>
      <color theme="1"/>
      <name val="Century Gothic"/>
      <family val="1"/>
      <scheme val="minor"/>
    </font>
    <font>
      <b/>
      <sz val="24"/>
      <color theme="1"/>
      <name val="Century Gothic"/>
      <family val="1"/>
      <scheme val="minor"/>
    </font>
    <font>
      <b/>
      <sz val="36"/>
      <color theme="1"/>
      <name val="Century Gothic"/>
      <family val="1"/>
      <scheme val="major"/>
    </font>
    <font>
      <b/>
      <sz val="16"/>
      <color theme="1"/>
      <name val="Century Gothic"/>
      <family val="1"/>
      <scheme val="major"/>
    </font>
    <font>
      <b/>
      <sz val="24"/>
      <color theme="1"/>
      <name val="Century Gothic"/>
      <family val="1"/>
      <scheme val="major"/>
    </font>
    <font>
      <sz val="14"/>
      <color theme="1"/>
      <name val="Century Gothic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dashed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164" fontId="2" fillId="0" borderId="0" applyFont="0" applyFill="0" applyBorder="0" applyProtection="0">
      <alignment horizontal="right" vertical="center" indent="1"/>
    </xf>
    <xf numFmtId="0" fontId="1" fillId="0" borderId="0"/>
    <xf numFmtId="0" fontId="3" fillId="0" borderId="0">
      <alignment horizontal="left" vertical="center" wrapText="1" indent="1"/>
    </xf>
    <xf numFmtId="0" fontId="4" fillId="3" borderId="1" applyNumberFormat="0" applyProtection="0">
      <alignment horizontal="center" vertical="center"/>
    </xf>
    <xf numFmtId="0" fontId="5" fillId="0" borderId="3" applyNumberFormat="0" applyFont="0" applyAlignment="0" applyProtection="0"/>
    <xf numFmtId="0" fontId="4" fillId="3" borderId="0" applyNumberFormat="0" applyBorder="0" applyProtection="0">
      <alignment horizontal="left" vertical="center" indent="1"/>
    </xf>
    <xf numFmtId="9" fontId="6" fillId="0" borderId="0" applyFont="0" applyFill="0" applyBorder="0" applyProtection="0">
      <alignment horizontal="center" vertical="center"/>
    </xf>
    <xf numFmtId="0" fontId="7" fillId="0" borderId="0" applyNumberFormat="0" applyFill="0" applyBorder="0" applyAlignment="0">
      <alignment horizontal="left" vertical="center" wrapText="1" indent="1"/>
    </xf>
    <xf numFmtId="0" fontId="8" fillId="2" borderId="4" applyNumberFormat="0" applyProtection="0">
      <alignment horizontal="left" vertical="center" indent="3"/>
    </xf>
    <xf numFmtId="0" fontId="4" fillId="5" borderId="2" applyNumberFormat="0" applyProtection="0">
      <alignment horizontal="center" vertical="center"/>
    </xf>
  </cellStyleXfs>
  <cellXfs count="36">
    <xf numFmtId="0" fontId="0" fillId="0" borderId="0" xfId="0"/>
    <xf numFmtId="0" fontId="9" fillId="0" borderId="0" xfId="3" applyFont="1">
      <alignment horizontal="left" vertical="center" wrapText="1" indent="1"/>
    </xf>
    <xf numFmtId="0" fontId="10" fillId="0" borderId="7" xfId="9" applyFont="1" applyFill="1" applyBorder="1">
      <alignment horizontal="left" vertical="center" indent="3"/>
    </xf>
    <xf numFmtId="0" fontId="10" fillId="0" borderId="0" xfId="9" applyFont="1" applyFill="1" applyBorder="1" applyAlignment="1">
      <alignment horizontal="left" vertical="center" indent="1"/>
    </xf>
    <xf numFmtId="0" fontId="10" fillId="0" borderId="0" xfId="9" applyFont="1" applyFill="1" applyBorder="1">
      <alignment horizontal="left" vertical="center" indent="3"/>
    </xf>
    <xf numFmtId="0" fontId="10" fillId="0" borderId="4" xfId="9" applyFont="1" applyFill="1">
      <alignment horizontal="left" vertical="center" indent="3"/>
    </xf>
    <xf numFmtId="0" fontId="12" fillId="4" borderId="0" xfId="4" applyFont="1" applyFill="1" applyBorder="1" applyAlignment="1">
      <alignment horizontal="right" vertical="center" indent="1"/>
    </xf>
    <xf numFmtId="0" fontId="9" fillId="0" borderId="0" xfId="3" applyFont="1" applyAlignment="1">
      <alignment horizontal="left" vertical="center" indent="19"/>
    </xf>
    <xf numFmtId="0" fontId="13" fillId="0" borderId="5" xfId="3" applyFont="1" applyBorder="1" applyAlignment="1">
      <alignment horizontal="left" vertical="center" indent="1"/>
    </xf>
    <xf numFmtId="165" fontId="13" fillId="0" borderId="5" xfId="1" applyNumberFormat="1" applyFont="1" applyBorder="1">
      <alignment horizontal="right" vertical="center" indent="1"/>
    </xf>
    <xf numFmtId="0" fontId="13" fillId="0" borderId="6" xfId="5" applyFont="1" applyBorder="1" applyAlignment="1">
      <alignment horizontal="left" vertical="center" indent="1"/>
    </xf>
    <xf numFmtId="165" fontId="13" fillId="0" borderId="6" xfId="1" applyNumberFormat="1" applyFont="1" applyBorder="1">
      <alignment horizontal="right" vertical="center" indent="1"/>
    </xf>
    <xf numFmtId="0" fontId="9" fillId="0" borderId="0" xfId="3" applyFont="1" applyAlignment="1">
      <alignment horizontal="right" vertical="center" wrapText="1" indent="1"/>
    </xf>
    <xf numFmtId="165" fontId="11" fillId="4" borderId="0" xfId="1" applyNumberFormat="1" applyFont="1" applyFill="1" applyBorder="1">
      <alignment horizontal="right" vertical="center" indent="1"/>
    </xf>
    <xf numFmtId="9" fontId="11" fillId="4" borderId="0" xfId="7" applyFont="1" applyFill="1" applyBorder="1" applyAlignment="1">
      <alignment horizontal="right" vertical="center" indent="1"/>
    </xf>
    <xf numFmtId="0" fontId="14" fillId="0" borderId="0" xfId="10" applyFont="1" applyFill="1" applyBorder="1" applyAlignment="1">
      <alignment vertical="center"/>
    </xf>
    <xf numFmtId="0" fontId="13" fillId="0" borderId="0" xfId="3" applyFont="1">
      <alignment horizontal="left" vertical="center" wrapText="1" indent="1"/>
    </xf>
    <xf numFmtId="165" fontId="13" fillId="0" borderId="0" xfId="1" applyNumberFormat="1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165" fontId="13" fillId="0" borderId="0" xfId="0" applyNumberFormat="1" applyFont="1" applyAlignment="1">
      <alignment horizontal="left" vertical="center" indent="1"/>
    </xf>
    <xf numFmtId="165" fontId="13" fillId="0" borderId="0" xfId="3" applyNumberFormat="1" applyFont="1">
      <alignment horizontal="left" vertical="center" wrapText="1" indent="1"/>
    </xf>
    <xf numFmtId="165" fontId="13" fillId="0" borderId="0" xfId="1" applyNumberFormat="1" applyFont="1" applyFill="1" applyAlignment="1">
      <alignment horizontal="left" vertical="center" indent="1"/>
    </xf>
    <xf numFmtId="0" fontId="15" fillId="0" borderId="7" xfId="10" applyFont="1" applyFill="1" applyBorder="1" applyAlignment="1">
      <alignment horizontal="left" vertical="center"/>
    </xf>
    <xf numFmtId="0" fontId="16" fillId="4" borderId="0" xfId="4" applyFont="1" applyFill="1" applyBorder="1" applyAlignment="1">
      <alignment horizontal="left" vertical="center" indent="1"/>
    </xf>
    <xf numFmtId="0" fontId="17" fillId="0" borderId="0" xfId="10" applyFont="1" applyFill="1" applyBorder="1" applyAlignment="1">
      <alignment horizontal="left" vertical="center"/>
    </xf>
    <xf numFmtId="0" fontId="18" fillId="0" borderId="0" xfId="3" applyFont="1" applyAlignment="1">
      <alignment horizontal="left" vertical="center" indent="1"/>
    </xf>
    <xf numFmtId="0" fontId="18" fillId="0" borderId="0" xfId="3" applyFont="1">
      <alignment horizontal="left" vertical="center" wrapText="1" indent="1"/>
    </xf>
    <xf numFmtId="165" fontId="13" fillId="0" borderId="0" xfId="1" applyNumberFormat="1" applyFont="1" applyFill="1" applyBorder="1">
      <alignment horizontal="right" vertical="center" indent="1"/>
    </xf>
    <xf numFmtId="165" fontId="13" fillId="0" borderId="0" xfId="1" applyNumberFormat="1" applyFont="1">
      <alignment horizontal="right" vertical="center" indent="1"/>
    </xf>
    <xf numFmtId="165" fontId="13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3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165" fontId="13" fillId="0" borderId="0" xfId="1" applyNumberFormat="1" applyFont="1" applyFill="1" applyAlignment="1">
      <alignment horizontal="center" vertical="center"/>
    </xf>
  </cellXfs>
  <cellStyles count="11">
    <cellStyle name="Currency" xfId="1" builtinId="4"/>
    <cellStyle name="Heading 1 2" xfId="10" xr:uid="{8ED66FA4-0558-4280-9ADC-CA3D98E3673C}"/>
    <cellStyle name="Heading 2 2" xfId="4" xr:uid="{130502FE-157F-4C98-87F1-F1CEC9E21556}"/>
    <cellStyle name="Heading 3 2" xfId="6" xr:uid="{934215B1-91EB-43F3-A808-1BA0C30B13F5}"/>
    <cellStyle name="Input 2" xfId="5" xr:uid="{167663E0-32C9-41AD-B3F2-4BAC0D47360A}"/>
    <cellStyle name="Normal" xfId="0" builtinId="0"/>
    <cellStyle name="Normal 2" xfId="2" xr:uid="{80AEA5B2-4EA1-4F77-8CC7-676B84430FAC}"/>
    <cellStyle name="Normal 3" xfId="3" xr:uid="{B6C690DE-886E-4414-BA66-5D34479AE147}"/>
    <cellStyle name="Percent 2" xfId="7" xr:uid="{409772FD-5152-49DC-BE94-4AA51155E5FD}"/>
    <cellStyle name="Title 2" xfId="9" xr:uid="{37D3D399-C3F1-4B17-B2CF-6C5122FC1D9C}"/>
    <cellStyle name="Year" xfId="8" xr:uid="{70FE7F4B-5F3C-4EED-AB00-97350410151F}"/>
  </cellStyles>
  <dxfs count="2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ill>
        <patternFill patternType="none">
          <bgColor auto="1"/>
        </patternFill>
      </fill>
      <border>
        <top style="dotted">
          <color theme="5"/>
        </top>
        <bottom style="dotted">
          <color theme="5"/>
        </bottom>
        <horizontal style="dotted">
          <color theme="5"/>
        </horizontal>
      </border>
    </dxf>
    <dxf>
      <font>
        <color theme="0" tint="-4.9989318521683403E-2"/>
      </font>
      <fill>
        <patternFill>
          <bgColor theme="4" tint="0.79998168889431442"/>
        </patternFill>
      </fill>
      <border>
        <top/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  <dxf>
      <fill>
        <patternFill>
          <bgColor theme="0" tint="-4.9989318521683403E-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  <border>
        <top/>
        <bottom style="thick">
          <color theme="4"/>
        </bottom>
        <vertical style="thin">
          <color theme="4" tint="0.59996337778862885"/>
        </vertical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 style="thin">
          <color theme="4" tint="0.59996337778862885"/>
        </vertical>
        <horizontal/>
      </border>
    </dxf>
    <dxf>
      <border>
        <left/>
        <bottom style="medium">
          <color theme="4"/>
        </bottom>
        <vertical style="thin">
          <color theme="4" tint="0.79998168889431442"/>
        </vertical>
      </border>
    </dxf>
  </dxfs>
  <tableStyles count="2" defaultTableStyle="TableStyleMedium2" defaultPivotStyle="PivotStyleLight16">
    <tableStyle name="Simple Monthly Budget 2" pivot="0" count="4" xr9:uid="{07D6F1CB-291C-4348-A9AA-C12AE219BD54}">
      <tableStyleElement type="wholeTable" dxfId="208"/>
      <tableStyleElement type="headerRow" dxfId="207"/>
      <tableStyleElement type="totalRow" dxfId="206"/>
      <tableStyleElement type="firstRowStripe" dxfId="205"/>
    </tableStyle>
    <tableStyle name="Simple Monthly Budget 2 2" pivot="0" count="4" xr9:uid="{A06A75A4-D40E-4AE5-970F-04AA37E2341A}">
      <tableStyleElement type="wholeTable" dxfId="204"/>
      <tableStyleElement type="headerRow" dxfId="203"/>
      <tableStyleElement type="totalRow" dxfId="202"/>
      <tableStyleElement type="firstRowStripe" dxfId="20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96B-4615-A2AE-1FE8A6BD4E6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96B-4615-A2AE-1FE8A6BD4E68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'2023'!$C$5:$C$6</c:f>
              <c:numCache>
                <c:formatCode>"$"#,##0</c:formatCode>
                <c:ptCount val="2"/>
                <c:pt idx="0">
                  <c:v>7300</c:v>
                </c:pt>
                <c:pt idx="1">
                  <c:v>4514.5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6B-4615-A2AE-1FE8A6BD4E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2</xdr:row>
      <xdr:rowOff>114301</xdr:rowOff>
    </xdr:from>
    <xdr:to>
      <xdr:col>8</xdr:col>
      <xdr:colOff>581026</xdr:colOff>
      <xdr:row>10</xdr:row>
      <xdr:rowOff>9526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FCD4E896-86AA-408F-BFBF-C9BD8C7FDEF4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4DA044-3D00-4D5C-AA03-711FB3F7A6DD}" name="Expenses" displayName="Expenses" ref="B21:P39" totalsRowCount="1" headerRowDxfId="200" dataDxfId="198" totalsRowDxfId="197" headerRowBorderDxfId="199">
  <autoFilter ref="B21:P38" xr:uid="{052B60F2-6A2A-41E4-B306-63C7F82ACC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9B02C4AA-59FE-4F33-A818-82D236FBD218}" name="Item" totalsRowLabel="Total" dataDxfId="196" totalsRowDxfId="195" dataCellStyle="Normal"/>
    <tableColumn id="2" xr3:uid="{3AD6DF15-CAB2-43BC-A24D-634A37B2D7CE}" name="Jan" totalsRowFunction="sum" dataDxfId="194" totalsRowDxfId="193" dataCellStyle="Currency"/>
    <tableColumn id="3" xr3:uid="{906EC369-0EF7-4CEE-8FED-F79AF685DF2D}" name="Feb" totalsRowFunction="sum" dataDxfId="192" totalsRowDxfId="191"/>
    <tableColumn id="4" xr3:uid="{1D9F03B8-39C1-426C-9751-D711D4CA4866}" name="Mar" totalsRowFunction="sum" dataDxfId="190" totalsRowDxfId="189">
      <calculatedColumnFormula>E1*6.62%</calculatedColumnFormula>
    </tableColumn>
    <tableColumn id="5" xr3:uid="{11A68AB7-C104-404C-87C2-326CFC5BFCC9}" name="Apr" totalsRowFunction="sum" dataDxfId="188" totalsRowDxfId="187"/>
    <tableColumn id="6" xr3:uid="{14FBEADA-FDED-4EFB-9100-0AD87027AB32}" name="May" totalsRowFunction="sum" dataDxfId="186" totalsRowDxfId="185"/>
    <tableColumn id="7" xr3:uid="{1A81C807-0F0C-4ED4-B90E-8597CE77C676}" name="Jun" totalsRowFunction="sum" dataDxfId="184" totalsRowDxfId="183"/>
    <tableColumn id="8" xr3:uid="{2CB91FFC-D5FC-4CA0-AA79-C066BCF85EE3}" name="Jul" totalsRowFunction="sum" dataDxfId="182" totalsRowDxfId="181"/>
    <tableColumn id="9" xr3:uid="{97D78DF2-B1EE-456F-8547-123CC2702781}" name="Aug" totalsRowFunction="sum" dataDxfId="180" totalsRowDxfId="179"/>
    <tableColumn id="10" xr3:uid="{5289E318-2FE2-443B-80F8-216BA018FA11}" name="Sep" totalsRowFunction="sum" dataDxfId="178" totalsRowDxfId="177"/>
    <tableColumn id="11" xr3:uid="{71659D0C-FD87-4104-BF44-1C664B51B7AA}" name="Oct" totalsRowFunction="sum" dataDxfId="176" totalsRowDxfId="175"/>
    <tableColumn id="12" xr3:uid="{4628989A-7973-456A-8C5A-A8A6D57C7547}" name="Nov" totalsRowFunction="sum" dataDxfId="174" totalsRowDxfId="173"/>
    <tableColumn id="13" xr3:uid="{F5457BF1-3FEA-4D1C-9523-67D19B404A94}" name="Dec" totalsRowFunction="sum" dataDxfId="172" totalsRowDxfId="171"/>
    <tableColumn id="14" xr3:uid="{C70A117F-DC84-4241-A5C1-4219902645AD}" name="Total" totalsRowFunction="sum" dataDxfId="170" totalsRowDxfId="169" dataCellStyle="Currency">
      <calculatedColumnFormula>SUM(Expenses[[#This Row],[Jan]:[Dec]])</calculatedColumnFormula>
    </tableColumn>
    <tableColumn id="15" xr3:uid="{425A025C-4D6D-4171-B4AE-BE335F79F839}" name="Average" totalsRowFunction="average" dataDxfId="168" totalsRowDxfId="167" dataCellStyle="Currency">
      <calculatedColumnFormula>AVERAGE(Expenses[[#This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4A91B1-1A0E-45D9-90B3-8FE2945928D2}" name="Income" displayName="Income" ref="B13:P18" totalsRowCount="1" headerRowDxfId="166" dataDxfId="165" totalsRowDxfId="164">
  <autoFilter ref="B13:P17" xr:uid="{2826007E-9D36-4A01-B502-D3C26CD7DA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6960271-84BF-4E1E-AB88-2CEBF69F5991}" name="Item" totalsRowLabel="Total" dataDxfId="163" totalsRowDxfId="162" dataCellStyle="Normal"/>
    <tableColumn id="2" xr3:uid="{4DE24E8E-9814-4B87-B5B2-742308E21B1C}" name="Jan" totalsRowFunction="sum" dataDxfId="161" totalsRowDxfId="160" dataCellStyle="Currency"/>
    <tableColumn id="3" xr3:uid="{0BE416BC-EC9C-4F9F-9256-F360B7F10AD7}" name="Feb" totalsRowFunction="sum" dataDxfId="159" totalsRowDxfId="158"/>
    <tableColumn id="4" xr3:uid="{1C8A3E5A-847B-4CBC-AC25-A7F3006813B8}" name="Mar" totalsRowFunction="sum" dataDxfId="157" totalsRowDxfId="156"/>
    <tableColumn id="5" xr3:uid="{16AA1869-5314-4F30-874C-2424C9942EFA}" name="Apr" totalsRowFunction="sum" dataDxfId="155" totalsRowDxfId="154"/>
    <tableColumn id="6" xr3:uid="{08F9B2A8-95EA-420C-8DDD-9DCFADF69BD3}" name="May" totalsRowFunction="sum" dataDxfId="153" totalsRowDxfId="152"/>
    <tableColumn id="7" xr3:uid="{9174C30F-0B10-488A-87D0-F67C5A1CEC32}" name="Jun" totalsRowFunction="sum" dataDxfId="151" totalsRowDxfId="150"/>
    <tableColumn id="8" xr3:uid="{ACD6B6A6-F941-4C91-A846-17A0F4645CD1}" name="Jul" totalsRowFunction="sum" dataDxfId="149" totalsRowDxfId="148"/>
    <tableColumn id="9" xr3:uid="{DEE75E9D-57A5-4131-8CB6-5D5D78968BC6}" name="Aug" totalsRowFunction="sum" dataDxfId="147" totalsRowDxfId="146"/>
    <tableColumn id="10" xr3:uid="{8AB528C6-0C73-4483-B3D5-E013F0F73A4D}" name="Sep" totalsRowFunction="sum" dataDxfId="145" totalsRowDxfId="144"/>
    <tableColumn id="11" xr3:uid="{98E12DA2-9B82-46BD-9899-2A9274A65B32}" name="Oct" totalsRowFunction="sum" dataDxfId="143" totalsRowDxfId="142"/>
    <tableColumn id="12" xr3:uid="{CCF698C4-4E2A-417B-821D-245AE6D1778F}" name="Nov" totalsRowFunction="sum" dataDxfId="141" totalsRowDxfId="140"/>
    <tableColumn id="13" xr3:uid="{0D772E6B-FCAB-4B2E-AA3D-4B3D8165F74D}" name="Dec" totalsRowFunction="sum" dataDxfId="139" totalsRowDxfId="138"/>
    <tableColumn id="14" xr3:uid="{5237C918-25EA-4071-889D-7C2F8A576286}" name="Total" totalsRowFunction="sum" dataDxfId="137" totalsRowDxfId="136" dataCellStyle="Currency">
      <calculatedColumnFormula>SUM(Income[[#This Row],[Jan]:[Dec]])</calculatedColumnFormula>
    </tableColumn>
    <tableColumn id="15" xr3:uid="{B71D94A2-E8BE-4680-982E-69349A884878}" name="Average" totalsRowFunction="average" dataDxfId="135" totalsRowDxfId="134" dataCellStyle="Currency">
      <calculatedColumnFormula>AVERAGE(Income[[#This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1DEB5B-0932-4F6C-A6C9-6CD6A962ED93}" name="Expenses6" displayName="Expenses6" ref="B21:P38" totalsRowCount="1" headerRowDxfId="133" dataDxfId="131" totalsRowDxfId="130" headerRowBorderDxfId="132">
  <autoFilter ref="B21:P37" xr:uid="{341DEB5B-0932-4F6C-A6C9-6CD6A962ED93}"/>
  <tableColumns count="15">
    <tableColumn id="1" xr3:uid="{36F25FCA-2CF0-4A6B-91A9-11989ACCF917}" name="Item" totalsRowLabel="Total" dataDxfId="129" totalsRowDxfId="128" dataCellStyle="Normal"/>
    <tableColumn id="2" xr3:uid="{9F385562-32D9-4FCC-9D5C-65F333324C9E}" name="Jan" totalsRowFunction="sum" dataDxfId="127" totalsRowDxfId="126" dataCellStyle="Currency"/>
    <tableColumn id="3" xr3:uid="{2ED60323-F0C0-4749-9CDB-6112971E1FC2}" name="Feb" totalsRowFunction="sum" dataDxfId="125" totalsRowDxfId="124"/>
    <tableColumn id="4" xr3:uid="{6B31991D-3F8B-4D3D-AE75-219E0DBC4E93}" name="Mar" totalsRowFunction="custom" dataDxfId="123" totalsRowDxfId="122">
      <totalsRowFormula>E37+E33+E28</totalsRowFormula>
    </tableColumn>
    <tableColumn id="5" xr3:uid="{F643E0C9-34D7-4607-B5A6-CC19A74E4EF9}" name="Apr" totalsRowFunction="sum" dataDxfId="121" totalsRowDxfId="120"/>
    <tableColumn id="6" xr3:uid="{6A159222-14E8-40B6-8EDA-E90D882750FC}" name="May" totalsRowFunction="sum" dataDxfId="119" totalsRowDxfId="118"/>
    <tableColumn id="7" xr3:uid="{8A983FE1-6314-4D99-96CA-1EA97AC89F96}" name="Jun" totalsRowFunction="sum" dataDxfId="117" totalsRowDxfId="116"/>
    <tableColumn id="8" xr3:uid="{10F908BA-2C0F-4C84-921C-0D50DFC95105}" name="Jul" totalsRowFunction="sum" dataDxfId="115" totalsRowDxfId="114"/>
    <tableColumn id="9" xr3:uid="{B4B3BE8B-B668-4B96-AFCF-BE0769A1F489}" name="Aug" totalsRowFunction="sum" dataDxfId="113" totalsRowDxfId="112"/>
    <tableColumn id="10" xr3:uid="{D76B0B13-AF5B-4B8D-A80B-F256E5E57B16}" name="Sep" totalsRowFunction="sum" dataDxfId="111" totalsRowDxfId="110"/>
    <tableColumn id="11" xr3:uid="{66AE3FF3-9E96-4643-B287-59F93F41805C}" name="Oct" totalsRowFunction="sum" dataDxfId="109" totalsRowDxfId="108"/>
    <tableColumn id="12" xr3:uid="{5953E402-4C65-4A5B-AABA-4D35410A591A}" name="Nov" totalsRowFunction="sum" dataDxfId="107" totalsRowDxfId="106"/>
    <tableColumn id="13" xr3:uid="{EA086D66-2000-479B-9B14-2E53BC7190B9}" name="Dec" totalsRowFunction="sum" dataDxfId="105" totalsRowDxfId="104"/>
    <tableColumn id="14" xr3:uid="{521E7E1A-C9B0-422F-A20E-8B2BAE6FF8BA}" name="Total" totalsRowFunction="sum" dataDxfId="103" totalsRowDxfId="102" dataCellStyle="Currency">
      <calculatedColumnFormula>SUM(Expenses6[[#This Row],[Jan]:[Dec]])</calculatedColumnFormula>
    </tableColumn>
    <tableColumn id="15" xr3:uid="{F2E3F84B-6A5E-4B9F-9E04-35E4F2FE27F3}" name="Average" totalsRowFunction="average" dataDxfId="101" totalsRowDxfId="100" dataCellStyle="Currency">
      <calculatedColumnFormula>AVERAGE(Expenses6[[#This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0DC615-DC3D-42F4-98BC-915651242E58}" name="Income7" displayName="Income7" ref="B13:P18" totalsRowCount="1" headerRowDxfId="99" dataDxfId="98" totalsRowDxfId="97">
  <autoFilter ref="B13:P17" xr:uid="{9B0DC615-DC3D-42F4-98BC-915651242E58}"/>
  <tableColumns count="15">
    <tableColumn id="1" xr3:uid="{68EC5517-B94B-4A4D-B3F9-A534F42F2495}" name="Item" totalsRowLabel="Total" dataDxfId="96" totalsRowDxfId="95" dataCellStyle="Normal"/>
    <tableColumn id="2" xr3:uid="{CDC79FE9-87F8-4DC8-A694-C6C655B78C3A}" name="Jan" totalsRowFunction="sum" dataDxfId="94" totalsRowDxfId="93" dataCellStyle="Currency"/>
    <tableColumn id="3" xr3:uid="{418DFEF8-4AB4-4FC9-BAA4-3A9F5816D087}" name="Feb" totalsRowFunction="sum" dataDxfId="92" totalsRowDxfId="91"/>
    <tableColumn id="4" xr3:uid="{F74365A5-078E-4B7D-BF14-1AAC71D3412C}" name="Mar" totalsRowFunction="sum" dataDxfId="90" totalsRowDxfId="89"/>
    <tableColumn id="5" xr3:uid="{71DA67B9-A43E-4EB7-8AEC-5BA5B8AE86EF}" name="Apr" totalsRowFunction="sum" dataDxfId="88" totalsRowDxfId="87"/>
    <tableColumn id="6" xr3:uid="{BEA8F206-FC43-4400-833A-814CE0C7D9A0}" name="May" totalsRowFunction="sum" dataDxfId="86" totalsRowDxfId="85"/>
    <tableColumn id="7" xr3:uid="{0449985A-2979-4213-84CD-65E8C87D6002}" name="Jun" totalsRowFunction="sum" dataDxfId="84" totalsRowDxfId="83"/>
    <tableColumn id="8" xr3:uid="{9EB68637-C784-41F8-9FAD-98D8FDBA6984}" name="Jul" totalsRowFunction="sum" dataDxfId="82" totalsRowDxfId="81"/>
    <tableColumn id="9" xr3:uid="{9B7C38BD-E648-4354-AE3F-9165B8D03295}" name="Aug" totalsRowFunction="sum" dataDxfId="80" totalsRowDxfId="79"/>
    <tableColumn id="10" xr3:uid="{59572AB0-12B7-4573-88FA-81B327E554DF}" name="Sep" totalsRowFunction="sum" dataDxfId="78" totalsRowDxfId="77"/>
    <tableColumn id="11" xr3:uid="{3E15790E-C25D-48B9-971A-D31CE86235F8}" name="Oct" totalsRowFunction="sum" dataDxfId="76" totalsRowDxfId="75"/>
    <tableColumn id="12" xr3:uid="{2423E7ED-B203-4659-9888-9A895B2D5408}" name="Nov" totalsRowFunction="sum" dataDxfId="74" totalsRowDxfId="73"/>
    <tableColumn id="13" xr3:uid="{C9A76F8B-7A07-4D4C-B37E-3C76ABF3E7D6}" name="Dec" totalsRowFunction="sum" dataDxfId="72" totalsRowDxfId="71"/>
    <tableColumn id="14" xr3:uid="{A6762E1A-9D47-4DBB-8DFC-76C1D3C5B68D}" name="Total" totalsRowFunction="sum" dataDxfId="70" totalsRowDxfId="69" dataCellStyle="Currency">
      <calculatedColumnFormula>SUM(Income7[[#This Row],[Jan]:[Dec]])</calculatedColumnFormula>
    </tableColumn>
    <tableColumn id="15" xr3:uid="{4E2D2976-CD33-4574-B4F3-F3F6A41D69C5}" name="Average" totalsRowFunction="average" dataDxfId="68" totalsRowDxfId="67" dataCellStyle="Currency">
      <calculatedColumnFormula>AVERAGE(Income7[[#This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68D528-E1A9-4170-A815-F6B04525CCF4}" name="Expenses64" displayName="Expenses64" ref="B22:P39" totalsRowCount="1" headerRowDxfId="66" dataDxfId="64" totalsRowDxfId="63" headerRowBorderDxfId="65">
  <autoFilter ref="B22:P38" xr:uid="{E068D528-E1A9-4170-A815-F6B04525CCF4}"/>
  <tableColumns count="15">
    <tableColumn id="1" xr3:uid="{3CD01000-8CC3-42F5-BFC3-1A8DABD63F4D}" name="Item" totalsRowLabel="Total" dataDxfId="62" totalsRowDxfId="61" dataCellStyle="Normal"/>
    <tableColumn id="2" xr3:uid="{F191136B-6A04-4108-8DEF-0CD79D997DFC}" name="Jan" totalsRowFunction="sum" dataDxfId="60" totalsRowDxfId="59" dataCellStyle="Currency"/>
    <tableColumn id="3" xr3:uid="{B45D0296-219A-40F0-9E7B-6CBC838E2E41}" name="Feb" totalsRowFunction="sum" dataDxfId="58" totalsRowDxfId="57"/>
    <tableColumn id="4" xr3:uid="{C85F6BCC-3F42-4524-BB70-154666F07D77}" name="Mar" totalsRowFunction="custom" dataDxfId="56" totalsRowDxfId="55">
      <totalsRowFormula>E38+E34+E29</totalsRowFormula>
    </tableColumn>
    <tableColumn id="5" xr3:uid="{C7261762-2DA7-43FE-85C7-46E9299E258E}" name="Apr" totalsRowFunction="sum" dataDxfId="54" totalsRowDxfId="53"/>
    <tableColumn id="6" xr3:uid="{5CD8E2E5-72DC-4250-B544-F64971FFA153}" name="May" totalsRowFunction="sum" dataDxfId="52" totalsRowDxfId="51"/>
    <tableColumn id="7" xr3:uid="{CEB48792-927D-4CBC-87EF-3E8412B624AA}" name="Jun" totalsRowFunction="sum" dataDxfId="50" totalsRowDxfId="49"/>
    <tableColumn id="8" xr3:uid="{E687CCA3-92B6-4784-B010-B1D37C7385AB}" name="Jul" totalsRowFunction="sum" dataDxfId="48" totalsRowDxfId="47"/>
    <tableColumn id="9" xr3:uid="{8ED9D7E6-6566-42EE-B0F0-F334C65E54B6}" name="Aug" totalsRowFunction="sum" dataDxfId="46" totalsRowDxfId="45"/>
    <tableColumn id="10" xr3:uid="{BD4E5A0D-3DA8-40C9-83CE-D1C2469AD902}" name="Sep" totalsRowFunction="sum" dataDxfId="44" totalsRowDxfId="43"/>
    <tableColumn id="11" xr3:uid="{B8CB9BC5-8EAE-471B-8807-D40B99ED0A36}" name="Oct" totalsRowFunction="sum" dataDxfId="42" totalsRowDxfId="41"/>
    <tableColumn id="12" xr3:uid="{4D1C7DF5-6F48-4729-8E75-54CBC236EB7F}" name="Nov" totalsRowFunction="sum" dataDxfId="40" totalsRowDxfId="39"/>
    <tableColumn id="13" xr3:uid="{A3C7FDA9-0061-427B-98A3-A03C0C01FBA4}" name="Dec" totalsRowFunction="sum" dataDxfId="38" totalsRowDxfId="37"/>
    <tableColumn id="14" xr3:uid="{07B5C495-AA57-48A2-8B70-251EB6B5A058}" name="Total" totalsRowFunction="sum" dataDxfId="36" totalsRowDxfId="35" dataCellStyle="Currency">
      <calculatedColumnFormula>SUM(Expenses64[[#This Row],[Jan]:[Dec]])</calculatedColumnFormula>
    </tableColumn>
    <tableColumn id="15" xr3:uid="{495D90D8-9EE9-450D-BAAB-7160C863A87B}" name="Average" totalsRowFunction="average" dataDxfId="34" totalsRowDxfId="33" dataCellStyle="Currency">
      <calculatedColumnFormula>AVERAGE(Expenses64[[#This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BA74461-6C19-43A5-AAA4-228190E24DF4}" name="Income75" displayName="Income75" ref="B13:P19" totalsRowCount="1" headerRowDxfId="32" dataDxfId="31" totalsRowDxfId="30">
  <autoFilter ref="B13:P18" xr:uid="{0BA74461-6C19-43A5-AAA4-228190E24DF4}"/>
  <tableColumns count="15">
    <tableColumn id="1" xr3:uid="{3E614091-A783-4C16-9D04-25DD51D6F1BA}" name="Item" totalsRowLabel="Total" dataDxfId="29" totalsRowDxfId="28" dataCellStyle="Normal"/>
    <tableColumn id="2" xr3:uid="{4C8FC87B-7A1D-4527-88AD-1DFB90BD41C4}" name="Jan" totalsRowFunction="sum" dataDxfId="27" totalsRowDxfId="26" dataCellStyle="Currency"/>
    <tableColumn id="3" xr3:uid="{90C93DD6-773E-427B-8DE2-00AAD5F53A46}" name="Feb" totalsRowFunction="sum" dataDxfId="25" totalsRowDxfId="24"/>
    <tableColumn id="4" xr3:uid="{FC539434-50C8-4F46-9B5A-D1F937FF56D0}" name="Mar" totalsRowFunction="sum" dataDxfId="23" totalsRowDxfId="22"/>
    <tableColumn id="5" xr3:uid="{6A11B9FB-B2D6-449C-A267-1DA0A2B054BB}" name="Apr" totalsRowFunction="sum" dataDxfId="21" totalsRowDxfId="20"/>
    <tableColumn id="6" xr3:uid="{E195C2A9-9CD6-4F37-BF31-312DF5B3991C}" name="May" totalsRowFunction="sum" dataDxfId="19" totalsRowDxfId="18"/>
    <tableColumn id="7" xr3:uid="{6FBBEAF5-C3D0-4996-A133-236EEC75D692}" name="Jun" totalsRowFunction="sum" dataDxfId="17" totalsRowDxfId="16"/>
    <tableColumn id="8" xr3:uid="{784143EB-DE0C-4363-B536-27604C314E99}" name="Jul" totalsRowFunction="sum" dataDxfId="15" totalsRowDxfId="14"/>
    <tableColumn id="9" xr3:uid="{0062BF49-2717-4761-AAF4-0EA341705165}" name="Aug" totalsRowFunction="sum" dataDxfId="13" totalsRowDxfId="12"/>
    <tableColumn id="10" xr3:uid="{9B22C3F8-C83C-4C06-A7EA-A32D84A1512B}" name="Sep" totalsRowFunction="sum" dataDxfId="11" totalsRowDxfId="10"/>
    <tableColumn id="11" xr3:uid="{E6341A7E-3735-4D68-BCA0-5397E4588C28}" name="Oct" totalsRowFunction="sum" dataDxfId="9" totalsRowDxfId="8"/>
    <tableColumn id="12" xr3:uid="{99796C9B-A32A-40E9-AF5E-0EC6F80138BD}" name="Nov" totalsRowFunction="sum" dataDxfId="7" totalsRowDxfId="6"/>
    <tableColumn id="13" xr3:uid="{BEEBA96C-06BB-4F3B-8963-D46EBAF8F79E}" name="Dec" totalsRowFunction="sum" dataDxfId="5" totalsRowDxfId="4"/>
    <tableColumn id="14" xr3:uid="{5539815E-B33D-4368-BCB5-E88417014CEC}" name="Total" totalsRowFunction="sum" dataDxfId="3" totalsRowDxfId="2" dataCellStyle="Currency">
      <calculatedColumnFormula>SUM(Income75[[#This Row],[Jan]:[Dec]])</calculatedColumnFormula>
    </tableColumn>
    <tableColumn id="15" xr3:uid="{261A50E0-18EE-4406-BA44-0F7F5C6A5A19}" name="Average" totalsRowFunction="average" dataDxfId="1" totalsRowDxfId="0" dataCellStyle="Currency">
      <calculatedColumnFormula>AVERAGE(Income75[[#This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4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B08A-20B6-4BBC-80F9-E1108E0390AA}">
  <sheetPr codeName="Sheet1">
    <tabColor theme="4"/>
    <pageSetUpPr fitToPage="1"/>
  </sheetPr>
  <dimension ref="A1:P67"/>
  <sheetViews>
    <sheetView showGridLines="0" topLeftCell="B38" workbookViewId="0">
      <selection activeCell="F6" sqref="F1:F1048576"/>
    </sheetView>
  </sheetViews>
  <sheetFormatPr defaultColWidth="8.875" defaultRowHeight="16.5" x14ac:dyDescent="0.3"/>
  <cols>
    <col min="1" max="1" width="4.75" style="1" customWidth="1"/>
    <col min="2" max="2" width="45.75" style="1" customWidth="1"/>
    <col min="3" max="3" width="15.625" style="1" customWidth="1"/>
    <col min="4" max="15" width="11.375" style="1" customWidth="1"/>
    <col min="16" max="16" width="15.375" style="1" customWidth="1"/>
    <col min="17" max="17" width="4.75" style="1" customWidth="1"/>
    <col min="18" max="16384" width="8.875" style="1"/>
  </cols>
  <sheetData>
    <row r="1" spans="1:16" ht="25.15" customHeight="1" x14ac:dyDescent="0.3">
      <c r="A1" s="1">
        <v>2023</v>
      </c>
    </row>
    <row r="2" spans="1:16" ht="60" customHeight="1" thickBot="1" x14ac:dyDescent="0.3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thickTop="1" thickBo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.1" customHeight="1" x14ac:dyDescent="0.3">
      <c r="B4" s="23" t="s">
        <v>0</v>
      </c>
      <c r="C4" s="6"/>
      <c r="D4" s="7"/>
    </row>
    <row r="5" spans="1:16" ht="30" customHeight="1" x14ac:dyDescent="0.3">
      <c r="B5" s="8" t="s">
        <v>21</v>
      </c>
      <c r="C5" s="9">
        <f>O14</f>
        <v>7300</v>
      </c>
      <c r="D5" s="7"/>
    </row>
    <row r="6" spans="1:16" ht="30" customHeight="1" x14ac:dyDescent="0.3">
      <c r="B6" s="10" t="s">
        <v>23</v>
      </c>
      <c r="C6" s="11">
        <f>Expenses[[#Totals],[Total]]</f>
        <v>4514.5</v>
      </c>
      <c r="D6" s="7"/>
    </row>
    <row r="7" spans="1:16" ht="20.100000000000001" customHeight="1" x14ac:dyDescent="0.3">
      <c r="C7" s="12"/>
      <c r="D7" s="7"/>
    </row>
    <row r="8" spans="1:16" ht="35.1" customHeight="1" x14ac:dyDescent="0.3">
      <c r="B8" s="23" t="s">
        <v>1</v>
      </c>
      <c r="C8" s="13">
        <f>C5-C6</f>
        <v>2785.5</v>
      </c>
      <c r="D8" s="7"/>
    </row>
    <row r="9" spans="1:16" ht="20.100000000000001" customHeight="1" x14ac:dyDescent="0.3">
      <c r="C9" s="12"/>
    </row>
    <row r="10" spans="1:16" ht="35.1" customHeight="1" x14ac:dyDescent="0.3">
      <c r="B10" s="23" t="s">
        <v>2</v>
      </c>
      <c r="C10" s="14">
        <f>C6/C5</f>
        <v>0.61842465753424658</v>
      </c>
    </row>
    <row r="11" spans="1:16" ht="20.100000000000001" customHeight="1" x14ac:dyDescent="0.3">
      <c r="C11" s="12"/>
    </row>
    <row r="12" spans="1:16" ht="60" customHeight="1" x14ac:dyDescent="0.3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.1" customHeight="1" x14ac:dyDescent="0.3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3">
      <c r="B14" s="16" t="s">
        <v>40</v>
      </c>
      <c r="C14" s="27">
        <v>0</v>
      </c>
      <c r="D14" s="28">
        <v>0</v>
      </c>
      <c r="E14" s="28">
        <v>2500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4800</v>
      </c>
      <c r="N14" s="28">
        <v>0</v>
      </c>
      <c r="O14" s="17">
        <f>SUM(Income[[#This Row],[Jan]:[Dec]])</f>
        <v>7300</v>
      </c>
      <c r="P14" s="17">
        <f>AVERAGE(Income[[#This Row],[Jan]:[Dec]])</f>
        <v>608.33333333333337</v>
      </c>
    </row>
    <row r="15" spans="1:16" ht="30" customHeight="1" x14ac:dyDescent="0.3">
      <c r="B15" s="16" t="s">
        <v>41</v>
      </c>
      <c r="C15" s="27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17">
        <f>SUM(Income[[#This Row],[Jan]:[Dec]])</f>
        <v>0</v>
      </c>
      <c r="P15" s="17">
        <f>AVERAGE(Income[[#This Row],[Jan]:[Dec]])</f>
        <v>0</v>
      </c>
    </row>
    <row r="16" spans="1:16" ht="30" customHeight="1" x14ac:dyDescent="0.3">
      <c r="B16" s="16" t="s">
        <v>42</v>
      </c>
      <c r="C16" s="27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17">
        <f>SUM(Income[[#This Row],[Jan]:[Dec]])</f>
        <v>0</v>
      </c>
      <c r="P16" s="17">
        <f>AVERAGE(Income[[#This Row],[Jan]:[Dec]])</f>
        <v>0</v>
      </c>
    </row>
    <row r="17" spans="2:16" ht="30" customHeight="1" x14ac:dyDescent="0.3">
      <c r="B17" s="16" t="s">
        <v>22</v>
      </c>
      <c r="C17" s="17" t="s">
        <v>22</v>
      </c>
      <c r="D17" s="16"/>
      <c r="E17" s="16"/>
      <c r="F17" s="16"/>
      <c r="G17" s="16"/>
      <c r="H17" s="16"/>
      <c r="I17" s="16"/>
      <c r="J17" s="16" t="s">
        <v>22</v>
      </c>
      <c r="K17" s="16"/>
      <c r="L17" s="16"/>
      <c r="M17" s="16"/>
      <c r="N17" s="16"/>
      <c r="O17" s="17" t="s">
        <v>22</v>
      </c>
      <c r="P17" s="17" t="s">
        <v>22</v>
      </c>
    </row>
    <row r="18" spans="2:16" ht="35.1" customHeight="1" x14ac:dyDescent="0.3">
      <c r="B18" s="18" t="s">
        <v>17</v>
      </c>
      <c r="C18" s="19">
        <f>SUBTOTAL(109,Income[Jan])</f>
        <v>0</v>
      </c>
      <c r="D18" s="19">
        <f>SUBTOTAL(109,Income[Feb])</f>
        <v>0</v>
      </c>
      <c r="E18" s="19">
        <f>SUBTOTAL(109,Income[Mar])</f>
        <v>2500</v>
      </c>
      <c r="F18" s="19">
        <f>SUBTOTAL(109,Income[Apr])</f>
        <v>0</v>
      </c>
      <c r="G18" s="19">
        <f>SUBTOTAL(109,Income[May])</f>
        <v>0</v>
      </c>
      <c r="H18" s="19">
        <f>SUBTOTAL(109,Income[Jun])</f>
        <v>0</v>
      </c>
      <c r="I18" s="19">
        <f>SUBTOTAL(109,Income[Jul])</f>
        <v>0</v>
      </c>
      <c r="J18" s="19">
        <f>SUBTOTAL(109,Income[Aug])</f>
        <v>0</v>
      </c>
      <c r="K18" s="19">
        <f>SUBTOTAL(109,Income[Sep])</f>
        <v>0</v>
      </c>
      <c r="L18" s="19">
        <f>SUBTOTAL(109,Income[Oct])</f>
        <v>0</v>
      </c>
      <c r="M18" s="19">
        <f>SUBTOTAL(109,Income[Nov])</f>
        <v>4800</v>
      </c>
      <c r="N18" s="19">
        <f>SUBTOTAL(109,Income[Dec])</f>
        <v>0</v>
      </c>
      <c r="O18" s="19">
        <f>SUBTOTAL(109,Income[Total])</f>
        <v>7300</v>
      </c>
      <c r="P18" s="19">
        <f>SUBTOTAL(101,Income[Average])</f>
        <v>202.7777777777778</v>
      </c>
    </row>
    <row r="19" spans="2:16" ht="20.100000000000001" customHeight="1" x14ac:dyDescent="0.3"/>
    <row r="20" spans="2:16" ht="60" customHeight="1" x14ac:dyDescent="0.3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.1" customHeight="1" x14ac:dyDescent="0.3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3">
      <c r="B22" s="16" t="s">
        <v>24</v>
      </c>
      <c r="C22" s="17">
        <v>0</v>
      </c>
      <c r="D22" s="20">
        <v>0</v>
      </c>
      <c r="E22" s="20">
        <f t="shared" ref="E22:E38" si="0">E1*6.62%</f>
        <v>0</v>
      </c>
      <c r="F22" s="20">
        <v>667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7">
        <f>SUM(Expenses[[#This Row],[Jan]:[Dec]])</f>
        <v>667</v>
      </c>
      <c r="P22" s="17">
        <f>AVERAGE(Expenses[[#This Row],[Jan]:[Dec]])</f>
        <v>55.583333333333336</v>
      </c>
    </row>
    <row r="23" spans="2:16" ht="30" customHeight="1" x14ac:dyDescent="0.3">
      <c r="B23" s="16" t="s">
        <v>25</v>
      </c>
      <c r="C23" s="17">
        <v>0</v>
      </c>
      <c r="D23" s="20">
        <v>0</v>
      </c>
      <c r="E23" s="20">
        <f t="shared" si="0"/>
        <v>0</v>
      </c>
      <c r="F23" s="20">
        <v>222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7">
        <f>SUM(Expenses[[#This Row],[Jan]:[Dec]])</f>
        <v>222</v>
      </c>
      <c r="P23" s="17">
        <f>AVERAGE(Expenses[[#This Row],[Jan]:[Dec]])</f>
        <v>18.5</v>
      </c>
    </row>
    <row r="24" spans="2:16" ht="30" customHeight="1" x14ac:dyDescent="0.3">
      <c r="B24" s="16" t="s">
        <v>27</v>
      </c>
      <c r="C24" s="17">
        <v>0</v>
      </c>
      <c r="D24" s="20">
        <v>0</v>
      </c>
      <c r="E24" s="20">
        <f t="shared" si="0"/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7">
        <f>SUM(Expenses[[#This Row],[Jan]:[Dec]])</f>
        <v>0</v>
      </c>
      <c r="P24" s="17">
        <f>AVERAGE(Expenses[[#This Row],[Jan]:[Dec]])</f>
        <v>0</v>
      </c>
    </row>
    <row r="25" spans="2:16" ht="30" customHeight="1" x14ac:dyDescent="0.3">
      <c r="B25" s="16" t="s">
        <v>26</v>
      </c>
      <c r="C25" s="17">
        <v>0</v>
      </c>
      <c r="D25" s="20">
        <v>0</v>
      </c>
      <c r="E25" s="20">
        <f t="shared" si="0"/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7">
        <f>SUM(Expenses[[#This Row],[Jan]:[Dec]])</f>
        <v>0</v>
      </c>
      <c r="P25" s="17">
        <f>AVERAGE(Expenses[[#This Row],[Jan]:[Dec]])</f>
        <v>0</v>
      </c>
    </row>
    <row r="26" spans="2:16" ht="30" customHeight="1" x14ac:dyDescent="0.3">
      <c r="B26" s="16" t="s">
        <v>28</v>
      </c>
      <c r="C26" s="17">
        <v>0</v>
      </c>
      <c r="D26" s="20">
        <v>0</v>
      </c>
      <c r="E26" s="20">
        <f t="shared" si="0"/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7">
        <f>SUM(Expenses[[#This Row],[Jan]:[Dec]])</f>
        <v>0</v>
      </c>
      <c r="P26" s="17">
        <f>AVERAGE(Expenses[[#This Row],[Jan]:[Dec]])</f>
        <v>0</v>
      </c>
    </row>
    <row r="27" spans="2:16" ht="30" customHeight="1" x14ac:dyDescent="0.3">
      <c r="B27" s="16" t="s">
        <v>29</v>
      </c>
      <c r="C27" s="17">
        <v>0</v>
      </c>
      <c r="D27" s="20">
        <v>0</v>
      </c>
      <c r="E27" s="20">
        <f t="shared" si="0"/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7">
        <f>SUM(Expenses[[#This Row],[Jan]:[Dec]])</f>
        <v>0</v>
      </c>
      <c r="P27" s="17">
        <f>AVERAGE(Expenses[[#This Row],[Jan]:[Dec]])</f>
        <v>0</v>
      </c>
    </row>
    <row r="28" spans="2:16" ht="30" customHeight="1" x14ac:dyDescent="0.3">
      <c r="B28" s="16" t="s">
        <v>30</v>
      </c>
      <c r="C28" s="17">
        <v>0</v>
      </c>
      <c r="D28" s="20">
        <v>0</v>
      </c>
      <c r="E28" s="20">
        <f t="shared" si="0"/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7">
        <f>SUM(Expenses[[#This Row],[Jan]:[Dec]])</f>
        <v>0</v>
      </c>
      <c r="P28" s="17">
        <f>AVERAGE(Expenses[[#This Row],[Jan]:[Dec]])</f>
        <v>0</v>
      </c>
    </row>
    <row r="29" spans="2:16" ht="30" customHeight="1" x14ac:dyDescent="0.3">
      <c r="B29" s="16" t="s">
        <v>31</v>
      </c>
      <c r="C29" s="17">
        <v>0</v>
      </c>
      <c r="D29" s="20">
        <v>0</v>
      </c>
      <c r="E29" s="20">
        <f t="shared" si="0"/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7">
        <f>SUM(Expenses[[#This Row],[Jan]:[Dec]])</f>
        <v>0</v>
      </c>
      <c r="P29" s="17">
        <f>AVERAGE(Expenses[[#This Row],[Jan]:[Dec]])</f>
        <v>0</v>
      </c>
    </row>
    <row r="30" spans="2:16" ht="30" customHeight="1" x14ac:dyDescent="0.3">
      <c r="B30" s="16" t="s">
        <v>32</v>
      </c>
      <c r="C30" s="17">
        <v>0</v>
      </c>
      <c r="D30" s="20">
        <v>0</v>
      </c>
      <c r="E30" s="20">
        <f t="shared" si="0"/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7">
        <f>SUM(Expenses[[#This Row],[Jan]:[Dec]])</f>
        <v>0</v>
      </c>
      <c r="P30" s="17">
        <f>AVERAGE(Expenses[[#This Row],[Jan]:[Dec]])</f>
        <v>0</v>
      </c>
    </row>
    <row r="31" spans="2:16" ht="30" customHeight="1" x14ac:dyDescent="0.3">
      <c r="B31" s="16" t="s">
        <v>33</v>
      </c>
      <c r="C31" s="17">
        <v>0</v>
      </c>
      <c r="D31" s="20">
        <v>0</v>
      </c>
      <c r="E31" s="20">
        <v>1600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735</v>
      </c>
      <c r="N31" s="20">
        <v>0</v>
      </c>
      <c r="O31" s="17">
        <f>SUM(Expenses[[#This Row],[Jan]:[Dec]])</f>
        <v>2335</v>
      </c>
      <c r="P31" s="17">
        <f>AVERAGE(Expenses[[#This Row],[Jan]:[Dec]])</f>
        <v>194.58333333333334</v>
      </c>
    </row>
    <row r="32" spans="2:16" ht="30" customHeight="1" x14ac:dyDescent="0.3">
      <c r="B32" s="16" t="s">
        <v>34</v>
      </c>
      <c r="C32" s="17">
        <v>0</v>
      </c>
      <c r="D32" s="20">
        <v>0</v>
      </c>
      <c r="E32" s="20">
        <v>439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7">
        <f>SUM(Expenses[[#This Row],[Jan]:[Dec]])</f>
        <v>439</v>
      </c>
      <c r="P32" s="17">
        <f>AVERAGE(Expenses[[#This Row],[Jan]:[Dec]])</f>
        <v>36.583333333333336</v>
      </c>
    </row>
    <row r="33" spans="2:16" ht="30" customHeight="1" x14ac:dyDescent="0.3">
      <c r="B33" s="16" t="s">
        <v>35</v>
      </c>
      <c r="C33" s="17">
        <v>0</v>
      </c>
      <c r="D33" s="20">
        <v>0</v>
      </c>
      <c r="E33" s="20">
        <v>556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7">
        <f>SUM(Expenses[[#This Row],[Jan]:[Dec]])</f>
        <v>556</v>
      </c>
      <c r="P33" s="17">
        <f>AVERAGE(Expenses[[#This Row],[Jan]:[Dec]])</f>
        <v>46.333333333333336</v>
      </c>
    </row>
    <row r="34" spans="2:16" ht="30" customHeight="1" x14ac:dyDescent="0.3">
      <c r="B34" s="16" t="s">
        <v>36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7">
        <f>SUM(Expenses[[#This Row],[Jan]:[Dec]])</f>
        <v>0</v>
      </c>
      <c r="P34" s="17">
        <f>AVERAGE(Expenses[[#This Row],[Jan]:[Dec]])</f>
        <v>0</v>
      </c>
    </row>
    <row r="35" spans="2:16" ht="30" customHeight="1" x14ac:dyDescent="0.3">
      <c r="B35" s="16" t="s">
        <v>37</v>
      </c>
      <c r="C35" s="17">
        <v>0</v>
      </c>
      <c r="D35" s="20">
        <v>0</v>
      </c>
      <c r="E35" s="20">
        <f t="shared" si="0"/>
        <v>165.5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7">
        <f>SUM(Expenses[[#This Row],[Jan]:[Dec]])</f>
        <v>165.5</v>
      </c>
      <c r="P35" s="17">
        <f>AVERAGE(Expenses[[#This Row],[Jan]:[Dec]])</f>
        <v>13.791666666666666</v>
      </c>
    </row>
    <row r="36" spans="2:16" ht="30" customHeight="1" x14ac:dyDescent="0.3">
      <c r="B36" s="16" t="s">
        <v>38</v>
      </c>
      <c r="C36" s="21">
        <v>0</v>
      </c>
      <c r="D36" s="20">
        <v>0</v>
      </c>
      <c r="E36" s="20">
        <v>130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7">
        <f>SUM(Expenses[[#This Row],[Jan]:[Dec]])</f>
        <v>130</v>
      </c>
      <c r="P36" s="17">
        <f>AVERAGE(Expenses[[#This Row],[Jan]:[Dec]])</f>
        <v>10.833333333333334</v>
      </c>
    </row>
    <row r="37" spans="2:16" ht="30" customHeight="1" x14ac:dyDescent="0.3">
      <c r="B37" s="16" t="s">
        <v>22</v>
      </c>
      <c r="C37" s="21" t="s">
        <v>22</v>
      </c>
      <c r="D37" s="20"/>
      <c r="E37" s="20">
        <f t="shared" si="0"/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17">
        <f>SUM(Expenses[[#This Row],[Jan]:[Dec]])</f>
        <v>0</v>
      </c>
      <c r="P37" s="17">
        <f>AVERAGE(Expenses[[#This Row],[Jan]:[Dec]])</f>
        <v>0</v>
      </c>
    </row>
    <row r="38" spans="2:16" ht="30" customHeight="1" x14ac:dyDescent="0.3">
      <c r="B38" s="16" t="s">
        <v>39</v>
      </c>
      <c r="C38" s="21" t="s">
        <v>22</v>
      </c>
      <c r="D38" s="20"/>
      <c r="E38" s="20">
        <f t="shared" si="0"/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17">
        <f>SUM(Expenses[[#This Row],[Jan]:[Dec]])</f>
        <v>0</v>
      </c>
      <c r="P38" s="17">
        <f>AVERAGE(Expenses[[#This Row],[Jan]:[Dec]])</f>
        <v>0</v>
      </c>
    </row>
    <row r="39" spans="2:16" ht="30" customHeight="1" x14ac:dyDescent="0.3">
      <c r="B39" s="18" t="s">
        <v>17</v>
      </c>
      <c r="C39" s="19">
        <f>SUBTOTAL(109,Expenses[Jan])</f>
        <v>0</v>
      </c>
      <c r="D39" s="19">
        <f>SUBTOTAL(109,Expenses[Feb])</f>
        <v>0</v>
      </c>
      <c r="E39" s="19">
        <f>SUBTOTAL(109,Expenses[Mar])</f>
        <v>2890.5</v>
      </c>
      <c r="F39" s="19">
        <f>SUBTOTAL(109,Expenses[Apr])</f>
        <v>889</v>
      </c>
      <c r="G39" s="19">
        <f>SUBTOTAL(109,Expenses[May])</f>
        <v>0</v>
      </c>
      <c r="H39" s="19">
        <f>SUBTOTAL(109,Expenses[Jun])</f>
        <v>0</v>
      </c>
      <c r="I39" s="19">
        <f>SUBTOTAL(109,Expenses[Jul])</f>
        <v>0</v>
      </c>
      <c r="J39" s="19">
        <f>SUBTOTAL(109,Expenses[Aug])</f>
        <v>0</v>
      </c>
      <c r="K39" s="19">
        <f>SUBTOTAL(109,Expenses[Sep])</f>
        <v>0</v>
      </c>
      <c r="L39" s="19">
        <f>SUBTOTAL(109,Expenses[Oct])</f>
        <v>0</v>
      </c>
      <c r="M39" s="19">
        <f>SUBTOTAL(109,Expenses[Nov])</f>
        <v>735</v>
      </c>
      <c r="N39" s="19">
        <f>SUBTOTAL(109,Expenses[Dec])</f>
        <v>0</v>
      </c>
      <c r="O39" s="19">
        <f>SUBTOTAL(109,Expenses[Total])</f>
        <v>4514.5</v>
      </c>
      <c r="P39" s="19">
        <f>SUBTOTAL(101,Expenses[Average])</f>
        <v>22.129901960784313</v>
      </c>
    </row>
    <row r="40" spans="2:16" ht="30" customHeight="1" x14ac:dyDescent="0.3"/>
    <row r="41" spans="2:16" ht="30" customHeight="1" x14ac:dyDescent="0.3"/>
    <row r="42" spans="2:16" ht="30" customHeight="1" x14ac:dyDescent="0.3"/>
    <row r="43" spans="2:16" ht="30" customHeight="1" x14ac:dyDescent="0.3"/>
    <row r="44" spans="2:16" ht="30" customHeight="1" x14ac:dyDescent="0.3"/>
    <row r="45" spans="2:16" ht="30" customHeight="1" x14ac:dyDescent="0.3"/>
    <row r="46" spans="2:16" ht="30" customHeight="1" x14ac:dyDescent="0.3"/>
    <row r="47" spans="2:16" ht="30" customHeight="1" x14ac:dyDescent="0.3"/>
    <row r="48" spans="2:16" ht="30" customHeight="1" x14ac:dyDescent="0.3"/>
    <row r="49" s="1" customFormat="1" ht="30" customHeight="1" x14ac:dyDescent="0.3"/>
    <row r="50" s="1" customFormat="1" ht="30" customHeight="1" x14ac:dyDescent="0.3"/>
    <row r="51" s="1" customFormat="1" ht="30" customHeight="1" x14ac:dyDescent="0.3"/>
    <row r="52" s="1" customFormat="1" ht="30" customHeight="1" x14ac:dyDescent="0.3"/>
    <row r="53" s="1" customFormat="1" ht="30" customHeight="1" x14ac:dyDescent="0.3"/>
    <row r="54" s="1" customFormat="1" ht="30" customHeight="1" x14ac:dyDescent="0.3"/>
    <row r="55" s="1" customFormat="1" ht="30" customHeight="1" x14ac:dyDescent="0.3"/>
    <row r="56" s="1" customFormat="1" ht="30" customHeight="1" x14ac:dyDescent="0.3"/>
    <row r="57" s="1" customFormat="1" ht="30" customHeight="1" x14ac:dyDescent="0.3"/>
    <row r="58" s="1" customFormat="1" ht="30" customHeight="1" x14ac:dyDescent="0.3"/>
    <row r="59" s="1" customFormat="1" ht="30" customHeight="1" x14ac:dyDescent="0.3"/>
    <row r="60" s="1" customFormat="1" ht="30" customHeight="1" x14ac:dyDescent="0.3"/>
    <row r="61" s="1" customFormat="1" ht="30" customHeight="1" x14ac:dyDescent="0.3"/>
    <row r="62" s="1" customFormat="1" ht="30" customHeight="1" x14ac:dyDescent="0.3"/>
    <row r="63" s="1" customFormat="1" ht="30" customHeight="1" x14ac:dyDescent="0.3"/>
    <row r="64" s="1" customFormat="1" ht="30" customHeight="1" x14ac:dyDescent="0.3"/>
    <row r="65" s="1" customFormat="1" ht="30" customHeight="1" x14ac:dyDescent="0.3"/>
    <row r="66" s="1" customFormat="1" ht="30" customHeight="1" x14ac:dyDescent="0.3"/>
    <row r="67" s="1" customFormat="1" ht="30" customHeight="1" x14ac:dyDescent="0.3"/>
  </sheetData>
  <dataValidations count="13">
    <dataValidation allowBlank="1" showInputMessage="1" showErrorMessage="1" prompt="Total monthly income and Total monthly expenses are automatically updated in cells below" sqref="C4" xr:uid="{EA3F2DA6-B81E-45B4-8811-21D9AC2BEA76}"/>
    <dataValidation allowBlank="1" showInputMessage="1" showErrorMessage="1" prompt="Total Monthly Expenses are automatically updated in cell at right" sqref="B6" xr:uid="{704F04AA-25DB-4945-8B92-4A997AB98901}"/>
    <dataValidation allowBlank="1" showInputMessage="1" showErrorMessage="1" prompt="Total Monthly Expenses are automatically updated in this cell" sqref="C6" xr:uid="{DAEF132B-84E4-40C6-AA80-2F9AEED9474F}"/>
    <dataValidation allowBlank="1" showInputMessage="1" showErrorMessage="1" prompt="Total Monthly Income is automatically updated in cell at right" sqref="B5" xr:uid="{7AA3950C-92AC-41A8-9DDB-31248048F7EF}"/>
    <dataValidation allowBlank="1" showInputMessage="1" showErrorMessage="1" prompt="Total Monthly Income is automatically updated in this cell" sqref="C5" xr:uid="{C3E92B2C-5748-43E5-B26F-E7323AA578DF}"/>
    <dataValidation allowBlank="1" showInputMessage="1" showErrorMessage="1" prompt="Balance amount is automatically calculated in cell at right " sqref="B8" xr:uid="{121AAFE8-232A-4F2A-9793-4BDED66571EB}"/>
    <dataValidation allowBlank="1" showInputMessage="1" showErrorMessage="1" prompt="Balance amount is automatically calculated in this cell" sqref="C8" xr:uid="{9490848A-6F11-4166-ACF4-7F49C58C0FCA}"/>
    <dataValidation allowBlank="1" showInputMessage="1" showErrorMessage="1" prompt="Enter Monthly Income Items in this column under this heading" sqref="B13" xr:uid="{AF40F059-1EDB-4FB7-A177-3E9D5CDB6B4A}"/>
    <dataValidation allowBlank="1" showInputMessage="1" showErrorMessage="1" prompt="Enter Amount in this column under this heading" sqref="C21 C13" xr:uid="{BF7067A3-798B-4D64-9DD4-4A4076087F61}"/>
    <dataValidation allowBlank="1" showInputMessage="1" showErrorMessage="1" prompt="Enter Monthly Expense Items in this column under this heading" sqref="B21" xr:uid="{35829B6D-9AE6-417F-B139-89BCD1D3EAC8}"/>
    <dataValidation allowBlank="1" showInputMessage="1" showErrorMessage="1" prompt="Title of this worksheet is in this cell. Enter Monthly Income in Income table and Monthly Expenses in Expenses table" sqref="B2" xr:uid="{1797785A-52F5-43A6-9CAA-8E37AC066484}"/>
    <dataValidation allowBlank="1" showInputMessage="1" showErrorMessage="1" prompt="Percentage of income spent is automatically calculated in cell to the right" sqref="B10" xr:uid="{9CD41BD3-B321-432C-A523-F75576B10754}"/>
    <dataValidation allowBlank="1" showInputMessage="1" showErrorMessage="1" prompt="Percentage of income spent is automatically calculated in this cell" sqref="C10" xr:uid="{5B0BB620-2E3C-47B4-9073-A157E7686EF5}"/>
  </dataValidations>
  <pageMargins left="0.7" right="0.7" top="0.75" bottom="0.75" header="0.3" footer="0.3"/>
  <pageSetup scale="51" fitToHeight="2" orientation="landscape" horizontalDpi="4294967293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9A54-1313-481A-931E-03944A4310AA}">
  <sheetPr>
    <pageSetUpPr fitToPage="1"/>
  </sheetPr>
  <dimension ref="A1:P67"/>
  <sheetViews>
    <sheetView topLeftCell="A38" workbookViewId="0">
      <selection activeCell="B13" sqref="B13"/>
    </sheetView>
  </sheetViews>
  <sheetFormatPr defaultColWidth="8.875" defaultRowHeight="16.5" x14ac:dyDescent="0.3"/>
  <cols>
    <col min="1" max="1" width="4.75" style="1" customWidth="1"/>
    <col min="2" max="2" width="45.75" style="1" customWidth="1"/>
    <col min="3" max="3" width="15.625" style="1" customWidth="1"/>
    <col min="4" max="15" width="11.375" style="1" customWidth="1"/>
    <col min="16" max="16" width="15.375" style="1" customWidth="1"/>
    <col min="17" max="17" width="4.75" style="1" customWidth="1"/>
    <col min="18" max="16384" width="8.875" style="1"/>
  </cols>
  <sheetData>
    <row r="1" spans="1:16" ht="25.15" customHeight="1" x14ac:dyDescent="0.3">
      <c r="A1" s="1">
        <v>2023</v>
      </c>
    </row>
    <row r="2" spans="1:16" ht="60" customHeight="1" thickBot="1" x14ac:dyDescent="0.3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thickTop="1" thickBo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.1" customHeight="1" x14ac:dyDescent="0.3">
      <c r="B4" s="23" t="s">
        <v>0</v>
      </c>
      <c r="C4" s="6"/>
      <c r="D4" s="7"/>
    </row>
    <row r="5" spans="1:16" ht="30" customHeight="1" x14ac:dyDescent="0.3">
      <c r="B5" s="8" t="s">
        <v>21</v>
      </c>
      <c r="C5" s="9">
        <f>O18</f>
        <v>7300</v>
      </c>
      <c r="D5" s="7"/>
    </row>
    <row r="6" spans="1:16" ht="30" customHeight="1" x14ac:dyDescent="0.3">
      <c r="B6" s="10" t="s">
        <v>23</v>
      </c>
      <c r="C6" s="11">
        <f>O39</f>
        <v>9076</v>
      </c>
      <c r="D6" s="7"/>
    </row>
    <row r="7" spans="1:16" ht="20.100000000000001" customHeight="1" x14ac:dyDescent="0.3">
      <c r="C7" s="12"/>
      <c r="D7" s="7"/>
    </row>
    <row r="8" spans="1:16" ht="35.1" customHeight="1" x14ac:dyDescent="0.3">
      <c r="B8" s="23" t="s">
        <v>1</v>
      </c>
      <c r="C8" s="13">
        <f>C5-C6</f>
        <v>-1776</v>
      </c>
      <c r="D8" s="7"/>
    </row>
    <row r="9" spans="1:16" ht="20.100000000000001" customHeight="1" x14ac:dyDescent="0.3">
      <c r="C9" s="12"/>
    </row>
    <row r="10" spans="1:16" ht="35.1" customHeight="1" x14ac:dyDescent="0.3">
      <c r="B10" s="23" t="s">
        <v>2</v>
      </c>
      <c r="C10" s="14">
        <f>C6/C5</f>
        <v>1.2432876712328766</v>
      </c>
    </row>
    <row r="11" spans="1:16" ht="20.100000000000001" customHeight="1" x14ac:dyDescent="0.3">
      <c r="C11" s="12"/>
    </row>
    <row r="12" spans="1:16" ht="60" customHeight="1" x14ac:dyDescent="0.3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.1" customHeight="1" x14ac:dyDescent="0.3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3">
      <c r="B14" s="16" t="s">
        <v>40</v>
      </c>
      <c r="C14" s="29">
        <v>0</v>
      </c>
      <c r="D14" s="30">
        <v>0</v>
      </c>
      <c r="E14" s="30">
        <v>2500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5000</v>
      </c>
      <c r="N14" s="30">
        <v>0</v>
      </c>
      <c r="O14" s="29">
        <f>SUM(Income[[#This Row],[Jan]:[Dec]])</f>
        <v>7300</v>
      </c>
      <c r="P14" s="29">
        <f>AVERAGE(Income[[#This Row],[Jan]:[Dec]])</f>
        <v>608.33333333333337</v>
      </c>
    </row>
    <row r="15" spans="1:16" ht="30" customHeight="1" x14ac:dyDescent="0.3">
      <c r="B15" s="16" t="s">
        <v>41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9">
        <f>SUM(Income[[#This Row],[Jan]:[Dec]])</f>
        <v>0</v>
      </c>
      <c r="P15" s="29">
        <f>AVERAGE(Income[[#This Row],[Jan]:[Dec]])</f>
        <v>0</v>
      </c>
    </row>
    <row r="16" spans="1:16" ht="30" customHeight="1" x14ac:dyDescent="0.3">
      <c r="B16" s="16" t="s">
        <v>42</v>
      </c>
      <c r="C16" s="29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29">
        <f>SUM(Income[[#This Row],[Jan]:[Dec]])</f>
        <v>0</v>
      </c>
      <c r="P16" s="29">
        <f>AVERAGE(Income[[#This Row],[Jan]:[Dec]])</f>
        <v>0</v>
      </c>
    </row>
    <row r="17" spans="2:16" ht="30" customHeight="1" x14ac:dyDescent="0.3">
      <c r="B17" s="16" t="s">
        <v>22</v>
      </c>
      <c r="C17" s="29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9" t="s">
        <v>22</v>
      </c>
      <c r="P17" s="29" t="s">
        <v>22</v>
      </c>
    </row>
    <row r="18" spans="2:16" ht="35.1" customHeight="1" x14ac:dyDescent="0.3">
      <c r="B18" s="18" t="s">
        <v>17</v>
      </c>
      <c r="C18" s="32">
        <f>SUBTOTAL(109,Income[Jan])</f>
        <v>0</v>
      </c>
      <c r="D18" s="32">
        <f>SUBTOTAL(109,Income[Feb])</f>
        <v>0</v>
      </c>
      <c r="E18" s="32">
        <f>SUBTOTAL(109,Income[Mar])</f>
        <v>2500</v>
      </c>
      <c r="F18" s="32">
        <f>SUBTOTAL(109,Income[Apr])</f>
        <v>0</v>
      </c>
      <c r="G18" s="32">
        <f>SUBTOTAL(109,Income[May])</f>
        <v>0</v>
      </c>
      <c r="H18" s="32">
        <f>SUBTOTAL(109,Income[Jun])</f>
        <v>0</v>
      </c>
      <c r="I18" s="32">
        <f>SUBTOTAL(109,Income[Jul])</f>
        <v>0</v>
      </c>
      <c r="J18" s="32">
        <f>SUBTOTAL(109,Income[Aug])</f>
        <v>0</v>
      </c>
      <c r="K18" s="32">
        <f>SUBTOTAL(109,Income[Sep])</f>
        <v>0</v>
      </c>
      <c r="L18" s="32">
        <f>SUBTOTAL(109,Income[Oct])</f>
        <v>0</v>
      </c>
      <c r="M18" s="32">
        <v>5000</v>
      </c>
      <c r="N18" s="32">
        <f>SUBTOTAL(109,Income[Dec])</f>
        <v>0</v>
      </c>
      <c r="O18" s="32">
        <f>SUBTOTAL(109,Income[Total])</f>
        <v>7300</v>
      </c>
      <c r="P18" s="32">
        <f>SUBTOTAL(101,Income[Average])</f>
        <v>202.7777777777778</v>
      </c>
    </row>
    <row r="19" spans="2:16" ht="20.100000000000001" customHeight="1" x14ac:dyDescent="0.3"/>
    <row r="20" spans="2:16" ht="60" customHeight="1" x14ac:dyDescent="0.3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.1" customHeight="1" x14ac:dyDescent="0.3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3">
      <c r="B22" s="16" t="s">
        <v>24</v>
      </c>
      <c r="C22" s="29">
        <v>0</v>
      </c>
      <c r="D22" s="33">
        <v>0</v>
      </c>
      <c r="E22" s="33">
        <v>0</v>
      </c>
      <c r="F22" s="33">
        <v>1468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29">
        <f>SUM(Expenses[[#This Row],[Jan]:[Dec]])</f>
        <v>667</v>
      </c>
      <c r="P22" s="29">
        <f>AVERAGE(Expenses[[#This Row],[Jan]:[Dec]])</f>
        <v>55.583333333333336</v>
      </c>
    </row>
    <row r="23" spans="2:16" ht="30" customHeight="1" x14ac:dyDescent="0.3">
      <c r="B23" s="16" t="s">
        <v>25</v>
      </c>
      <c r="C23" s="29">
        <v>0</v>
      </c>
      <c r="D23" s="33">
        <v>0</v>
      </c>
      <c r="E23" s="33">
        <v>0</v>
      </c>
      <c r="F23" s="33">
        <v>367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29">
        <f>SUM(Expenses[[#This Row],[Jan]:[Dec]])</f>
        <v>222</v>
      </c>
      <c r="P23" s="29">
        <f>AVERAGE(Expenses[[#This Row],[Jan]:[Dec]])</f>
        <v>18.5</v>
      </c>
    </row>
    <row r="24" spans="2:16" ht="30" customHeight="1" x14ac:dyDescent="0.3">
      <c r="B24" s="16" t="s">
        <v>27</v>
      </c>
      <c r="C24" s="29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29">
        <f>SUM(Expenses[[#This Row],[Jan]:[Dec]])</f>
        <v>0</v>
      </c>
      <c r="P24" s="29">
        <f>AVERAGE(Expenses[[#This Row],[Jan]:[Dec]])</f>
        <v>0</v>
      </c>
    </row>
    <row r="25" spans="2:16" ht="30" customHeight="1" x14ac:dyDescent="0.3">
      <c r="B25" s="16" t="s">
        <v>26</v>
      </c>
      <c r="C25" s="29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29">
        <f>SUM(Expenses[[#This Row],[Jan]:[Dec]])</f>
        <v>0</v>
      </c>
      <c r="P25" s="29">
        <f>AVERAGE(Expenses[[#This Row],[Jan]:[Dec]])</f>
        <v>0</v>
      </c>
    </row>
    <row r="26" spans="2:16" ht="30" customHeight="1" x14ac:dyDescent="0.3">
      <c r="B26" s="16" t="s">
        <v>28</v>
      </c>
      <c r="C26" s="29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9">
        <f>SUM(Expenses[[#This Row],[Jan]:[Dec]])</f>
        <v>0</v>
      </c>
      <c r="P26" s="29">
        <f>AVERAGE(Expenses[[#This Row],[Jan]:[Dec]])</f>
        <v>0</v>
      </c>
    </row>
    <row r="27" spans="2:16" ht="30" customHeight="1" x14ac:dyDescent="0.3">
      <c r="B27" s="16" t="s">
        <v>29</v>
      </c>
      <c r="C27" s="29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29">
        <f>SUM(Expenses[[#This Row],[Jan]:[Dec]])</f>
        <v>0</v>
      </c>
      <c r="P27" s="29">
        <f>AVERAGE(Expenses[[#This Row],[Jan]:[Dec]])</f>
        <v>0</v>
      </c>
    </row>
    <row r="28" spans="2:16" ht="30" customHeight="1" x14ac:dyDescent="0.3">
      <c r="B28" s="16" t="s">
        <v>30</v>
      </c>
      <c r="C28" s="29">
        <v>0</v>
      </c>
      <c r="D28" s="33">
        <v>0</v>
      </c>
      <c r="E28" s="33">
        <v>0</v>
      </c>
      <c r="F28" s="33">
        <f>SUM(F22:F27)</f>
        <v>1835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29">
        <f>SUM(Expenses[[#This Row],[Jan]:[Dec]])</f>
        <v>0</v>
      </c>
      <c r="P28" s="29">
        <f>AVERAGE(Expenses[[#This Row],[Jan]:[Dec]])</f>
        <v>0</v>
      </c>
    </row>
    <row r="29" spans="2:16" ht="30" customHeight="1" x14ac:dyDescent="0.3">
      <c r="B29" s="16" t="s">
        <v>31</v>
      </c>
      <c r="C29" s="29">
        <v>0</v>
      </c>
      <c r="D29" s="33">
        <v>0</v>
      </c>
      <c r="E29" s="33">
        <v>0</v>
      </c>
      <c r="F29" s="33">
        <v>834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29">
        <f>SUM(Expenses[[#This Row],[Jan]:[Dec]])</f>
        <v>0</v>
      </c>
      <c r="P29" s="29">
        <f>AVERAGE(Expenses[[#This Row],[Jan]:[Dec]])</f>
        <v>0</v>
      </c>
    </row>
    <row r="30" spans="2:16" ht="30" customHeight="1" x14ac:dyDescent="0.3">
      <c r="B30" s="16" t="s">
        <v>32</v>
      </c>
      <c r="C30" s="29">
        <v>0</v>
      </c>
      <c r="D30" s="33">
        <v>0</v>
      </c>
      <c r="E30" s="33">
        <v>0</v>
      </c>
      <c r="F30" s="33">
        <v>200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29">
        <f>SUM(Expenses[[#This Row],[Jan]:[Dec]])</f>
        <v>0</v>
      </c>
      <c r="P30" s="29">
        <f>AVERAGE(Expenses[[#This Row],[Jan]:[Dec]])</f>
        <v>0</v>
      </c>
    </row>
    <row r="31" spans="2:16" ht="30" customHeight="1" x14ac:dyDescent="0.3">
      <c r="B31" s="16" t="s">
        <v>33</v>
      </c>
      <c r="C31" s="29">
        <v>0</v>
      </c>
      <c r="D31" s="33">
        <v>0</v>
      </c>
      <c r="E31" s="33">
        <v>0</v>
      </c>
      <c r="F31" s="33">
        <v>4668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29">
        <f>SUM(Expenses[[#This Row],[Jan]:[Dec]])</f>
        <v>2335</v>
      </c>
      <c r="P31" s="29">
        <f>AVERAGE(Expenses[[#This Row],[Jan]:[Dec]])</f>
        <v>194.58333333333334</v>
      </c>
    </row>
    <row r="32" spans="2:16" ht="30" customHeight="1" x14ac:dyDescent="0.3">
      <c r="B32" s="16" t="s">
        <v>34</v>
      </c>
      <c r="C32" s="29">
        <v>0</v>
      </c>
      <c r="D32" s="33">
        <v>0</v>
      </c>
      <c r="E32" s="33">
        <v>0</v>
      </c>
      <c r="F32" s="33">
        <v>1042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29">
        <f>SUM(Expenses[[#This Row],[Jan]:[Dec]])</f>
        <v>439</v>
      </c>
      <c r="P32" s="29">
        <f>AVERAGE(Expenses[[#This Row],[Jan]:[Dec]])</f>
        <v>36.583333333333336</v>
      </c>
    </row>
    <row r="33" spans="2:16" ht="30" customHeight="1" x14ac:dyDescent="0.3">
      <c r="B33" s="16" t="s">
        <v>35</v>
      </c>
      <c r="C33" s="29">
        <v>0</v>
      </c>
      <c r="D33" s="33">
        <v>0</v>
      </c>
      <c r="E33" s="33">
        <v>0</v>
      </c>
      <c r="F33" s="33">
        <f>SUM(F29:F32)</f>
        <v>6744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29">
        <f>SUM(Expenses[[#This Row],[Jan]:[Dec]])</f>
        <v>556</v>
      </c>
      <c r="P33" s="29">
        <f>AVERAGE(Expenses[[#This Row],[Jan]:[Dec]])</f>
        <v>46.333333333333336</v>
      </c>
    </row>
    <row r="34" spans="2:16" ht="30" customHeight="1" x14ac:dyDescent="0.3">
      <c r="B34" s="16" t="s">
        <v>36</v>
      </c>
      <c r="C34" s="29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29">
        <f>SUM(Expenses[[#This Row],[Jan]:[Dec]])</f>
        <v>0</v>
      </c>
      <c r="P34" s="29">
        <f>AVERAGE(Expenses[[#This Row],[Jan]:[Dec]])</f>
        <v>0</v>
      </c>
    </row>
    <row r="35" spans="2:16" ht="30" customHeight="1" x14ac:dyDescent="0.3">
      <c r="B35" s="16" t="s">
        <v>37</v>
      </c>
      <c r="C35" s="29">
        <v>0</v>
      </c>
      <c r="D35" s="33">
        <v>0</v>
      </c>
      <c r="E35" s="33">
        <v>0</v>
      </c>
      <c r="F35" s="33">
        <v>497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29">
        <f>SUM(Expenses[[#This Row],[Jan]:[Dec]])</f>
        <v>165.5</v>
      </c>
      <c r="P35" s="29">
        <f>AVERAGE(Expenses[[#This Row],[Jan]:[Dec]])</f>
        <v>13.791666666666666</v>
      </c>
    </row>
    <row r="36" spans="2:16" ht="30" customHeight="1" x14ac:dyDescent="0.3">
      <c r="B36" s="16" t="s">
        <v>38</v>
      </c>
      <c r="C36" s="29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29">
        <f>SUM(Expenses[[#This Row],[Jan]:[Dec]])</f>
        <v>130</v>
      </c>
      <c r="P36" s="29">
        <f>AVERAGE(Expenses[[#This Row],[Jan]:[Dec]])</f>
        <v>10.833333333333334</v>
      </c>
    </row>
    <row r="37" spans="2:16" ht="30" customHeight="1" x14ac:dyDescent="0.3">
      <c r="B37" s="16" t="s">
        <v>22</v>
      </c>
      <c r="C37" s="29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9"/>
      <c r="P37" s="29"/>
    </row>
    <row r="38" spans="2:16" ht="30" customHeight="1" x14ac:dyDescent="0.3">
      <c r="B38" s="16" t="s">
        <v>39</v>
      </c>
      <c r="C38" s="29">
        <v>0</v>
      </c>
      <c r="D38" s="33">
        <v>0</v>
      </c>
      <c r="E38" s="33">
        <v>0</v>
      </c>
      <c r="F38" s="33">
        <f>SUM(F34:F37)</f>
        <v>497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29">
        <f>SUM(Expenses[[#This Row],[Jan]:[Dec]])</f>
        <v>0</v>
      </c>
      <c r="P38" s="29">
        <f>AVERAGE(Expenses[[#This Row],[Jan]:[Dec]])</f>
        <v>0</v>
      </c>
    </row>
    <row r="39" spans="2:16" ht="30" customHeight="1" x14ac:dyDescent="0.3">
      <c r="B39" s="18" t="s">
        <v>17</v>
      </c>
      <c r="C39" s="29">
        <v>0</v>
      </c>
      <c r="D39" s="32">
        <f>SUBTOTAL(109,Expenses[Feb])</f>
        <v>0</v>
      </c>
      <c r="E39" s="32">
        <v>0</v>
      </c>
      <c r="F39" s="32">
        <f>F38+F33+F28</f>
        <v>9076</v>
      </c>
      <c r="G39" s="32">
        <f>SUBTOTAL(109,Expenses[May])</f>
        <v>0</v>
      </c>
      <c r="H39" s="32">
        <f>SUBTOTAL(109,Expenses[Jun])</f>
        <v>0</v>
      </c>
      <c r="I39" s="32">
        <f>SUBTOTAL(109,Expenses[Jul])</f>
        <v>0</v>
      </c>
      <c r="J39" s="32">
        <f>SUBTOTAL(109,Expenses[Aug])</f>
        <v>0</v>
      </c>
      <c r="K39" s="32">
        <f>SUBTOTAL(109,Expenses[Sep])</f>
        <v>0</v>
      </c>
      <c r="L39" s="32">
        <f>SUBTOTAL(109,Expenses[Oct])</f>
        <v>0</v>
      </c>
      <c r="M39" s="32">
        <v>0</v>
      </c>
      <c r="N39" s="32">
        <f>SUBTOTAL(109,Expenses[Dec])</f>
        <v>0</v>
      </c>
      <c r="O39" s="32">
        <f>SUM(C39:N39)</f>
        <v>9076</v>
      </c>
      <c r="P39" s="32">
        <f>SUBTOTAL(101,Expenses[Average])</f>
        <v>22.129901960784313</v>
      </c>
    </row>
    <row r="40" spans="2:16" ht="30" customHeight="1" x14ac:dyDescent="0.3"/>
    <row r="41" spans="2:16" ht="30" customHeight="1" x14ac:dyDescent="0.3"/>
    <row r="42" spans="2:16" ht="30" customHeight="1" x14ac:dyDescent="0.3"/>
    <row r="43" spans="2:16" ht="30" customHeight="1" x14ac:dyDescent="0.3"/>
    <row r="44" spans="2:16" ht="30" customHeight="1" x14ac:dyDescent="0.3"/>
    <row r="45" spans="2:16" ht="30" customHeight="1" x14ac:dyDescent="0.3"/>
    <row r="46" spans="2:16" ht="30" customHeight="1" x14ac:dyDescent="0.3"/>
    <row r="47" spans="2:16" ht="30" customHeight="1" x14ac:dyDescent="0.3"/>
    <row r="48" spans="2:16" ht="30" customHeight="1" x14ac:dyDescent="0.3"/>
    <row r="49" s="1" customFormat="1" ht="30" customHeight="1" x14ac:dyDescent="0.3"/>
    <row r="50" s="1" customFormat="1" ht="30" customHeight="1" x14ac:dyDescent="0.3"/>
    <row r="51" s="1" customFormat="1" ht="30" customHeight="1" x14ac:dyDescent="0.3"/>
    <row r="52" s="1" customFormat="1" ht="30" customHeight="1" x14ac:dyDescent="0.3"/>
    <row r="53" s="1" customFormat="1" ht="30" customHeight="1" x14ac:dyDescent="0.3"/>
    <row r="54" s="1" customFormat="1" ht="30" customHeight="1" x14ac:dyDescent="0.3"/>
    <row r="55" s="1" customFormat="1" ht="30" customHeight="1" x14ac:dyDescent="0.3"/>
    <row r="56" s="1" customFormat="1" ht="30" customHeight="1" x14ac:dyDescent="0.3"/>
    <row r="57" s="1" customFormat="1" ht="30" customHeight="1" x14ac:dyDescent="0.3"/>
    <row r="58" s="1" customFormat="1" ht="30" customHeight="1" x14ac:dyDescent="0.3"/>
    <row r="59" s="1" customFormat="1" ht="30" customHeight="1" x14ac:dyDescent="0.3"/>
    <row r="60" s="1" customFormat="1" ht="30" customHeight="1" x14ac:dyDescent="0.3"/>
    <row r="61" s="1" customFormat="1" ht="30" customHeight="1" x14ac:dyDescent="0.3"/>
    <row r="62" s="1" customFormat="1" ht="30" customHeight="1" x14ac:dyDescent="0.3"/>
    <row r="63" s="1" customFormat="1" ht="30" customHeight="1" x14ac:dyDescent="0.3"/>
    <row r="64" s="1" customFormat="1" ht="30" customHeight="1" x14ac:dyDescent="0.3"/>
    <row r="65" s="1" customFormat="1" ht="30" customHeight="1" x14ac:dyDescent="0.3"/>
    <row r="66" s="1" customFormat="1" ht="30" customHeight="1" x14ac:dyDescent="0.3"/>
    <row r="67" s="1" customFormat="1" ht="30" customHeight="1" x14ac:dyDescent="0.3"/>
  </sheetData>
  <dataValidations count="13">
    <dataValidation allowBlank="1" showInputMessage="1" showErrorMessage="1" prompt="Percentage of income spent is automatically calculated in this cell" sqref="C10" xr:uid="{CC564434-366B-4083-A16D-13CB044A7DC2}"/>
    <dataValidation allowBlank="1" showInputMessage="1" showErrorMessage="1" prompt="Percentage of income spent is automatically calculated in cell to the right" sqref="B10" xr:uid="{5E2C5964-0236-461E-A27E-F90E2365721D}"/>
    <dataValidation allowBlank="1" showInputMessage="1" showErrorMessage="1" prompt="Title of this worksheet is in this cell. Enter Monthly Income in Income table and Monthly Expenses in Expenses table" sqref="B2" xr:uid="{8D2D9FFF-D74A-4DC9-9800-A180B9AF4B94}"/>
    <dataValidation allowBlank="1" showInputMessage="1" showErrorMessage="1" prompt="Enter Monthly Expense Items in this column under this heading" sqref="B21" xr:uid="{A75C6F1C-6F36-45E8-B60B-68D98574916F}"/>
    <dataValidation allowBlank="1" showInputMessage="1" showErrorMessage="1" prompt="Enter Amount in this column under this heading" sqref="C21 C13" xr:uid="{0E898777-924A-4D5F-A605-BAEC71452559}"/>
    <dataValidation allowBlank="1" showInputMessage="1" showErrorMessage="1" prompt="Enter Monthly Income Items in this column under this heading" sqref="B13" xr:uid="{9BE47693-7A68-4185-BCDB-0CC53728287F}"/>
    <dataValidation allowBlank="1" showInputMessage="1" showErrorMessage="1" prompt="Balance amount is automatically calculated in this cell" sqref="C8" xr:uid="{C132F94D-1C35-4E55-8F05-6BB4AB26A433}"/>
    <dataValidation allowBlank="1" showInputMessage="1" showErrorMessage="1" prompt="Balance amount is automatically calculated in cell at right " sqref="B8" xr:uid="{725657D4-1B3F-4BBA-A64C-71132695AA97}"/>
    <dataValidation allowBlank="1" showInputMessage="1" showErrorMessage="1" prompt="Total Monthly Income is automatically updated in this cell" sqref="C5" xr:uid="{16DB7BF5-4548-46F0-9E21-3231B1EFF764}"/>
    <dataValidation allowBlank="1" showInputMessage="1" showErrorMessage="1" prompt="Total Monthly Income is automatically updated in cell at right" sqref="B5" xr:uid="{DAEF8C5C-5E61-4782-82FD-CA8995ECB0CD}"/>
    <dataValidation allowBlank="1" showInputMessage="1" showErrorMessage="1" prompt="Total Monthly Expenses are automatically updated in this cell" sqref="C6" xr:uid="{73183A8C-8BAC-4C72-AD3E-85700F38D99F}"/>
    <dataValidation allowBlank="1" showInputMessage="1" showErrorMessage="1" prompt="Total Monthly Expenses are automatically updated in cell at right" sqref="B6" xr:uid="{901A65B2-10DA-4C78-A7A2-C94548EDDF8C}"/>
    <dataValidation allowBlank="1" showInputMessage="1" showErrorMessage="1" prompt="Total monthly income and Total monthly expenses are automatically updated in cells below" sqref="C4" xr:uid="{375A0539-616E-4822-B9BC-1828D496BE6F}"/>
  </dataValidations>
  <pageMargins left="0.7" right="0.7" top="0.75" bottom="0.75" header="0.3" footer="0.3"/>
  <pageSetup scale="3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3203-7EC6-4B62-BEB8-1069FF06553E}">
  <sheetPr>
    <pageSetUpPr fitToPage="1"/>
  </sheetPr>
  <dimension ref="A1:P66"/>
  <sheetViews>
    <sheetView topLeftCell="A18" workbookViewId="0">
      <selection activeCell="F14" sqref="F14:F17"/>
    </sheetView>
  </sheetViews>
  <sheetFormatPr defaultColWidth="8.875" defaultRowHeight="16.5" x14ac:dyDescent="0.3"/>
  <cols>
    <col min="1" max="1" width="4.75" style="1" customWidth="1"/>
    <col min="2" max="2" width="45.75" style="1" customWidth="1"/>
    <col min="3" max="3" width="15.625" style="1" customWidth="1"/>
    <col min="4" max="15" width="11.375" style="1" customWidth="1"/>
    <col min="16" max="16" width="15.375" style="1" customWidth="1"/>
    <col min="17" max="17" width="4.75" style="1" customWidth="1"/>
    <col min="18" max="16384" width="8.875" style="1"/>
  </cols>
  <sheetData>
    <row r="1" spans="1:16" ht="25.15" customHeight="1" x14ac:dyDescent="0.3">
      <c r="A1" s="1">
        <v>2023</v>
      </c>
    </row>
    <row r="2" spans="1:16" ht="60" customHeight="1" thickBot="1" x14ac:dyDescent="0.3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thickTop="1" thickBo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.1" customHeight="1" x14ac:dyDescent="0.3">
      <c r="B4" s="23" t="s">
        <v>0</v>
      </c>
      <c r="C4" s="6"/>
      <c r="D4" s="7"/>
    </row>
    <row r="5" spans="1:16" ht="30" customHeight="1" x14ac:dyDescent="0.3">
      <c r="B5" s="8" t="s">
        <v>21</v>
      </c>
      <c r="C5" s="9">
        <f>Income7[[#Totals],[Total]]</f>
        <v>33442.5</v>
      </c>
      <c r="D5" s="7"/>
    </row>
    <row r="6" spans="1:16" ht="30" customHeight="1" x14ac:dyDescent="0.3">
      <c r="B6" s="10" t="s">
        <v>23</v>
      </c>
      <c r="C6" s="11">
        <f>Expenses6[[#Totals],[Total]]</f>
        <v>25689.710000000003</v>
      </c>
      <c r="D6" s="7"/>
    </row>
    <row r="7" spans="1:16" ht="20.100000000000001" customHeight="1" x14ac:dyDescent="0.3">
      <c r="B7" s="1">
        <v>2025</v>
      </c>
      <c r="C7" s="12"/>
      <c r="D7" s="7"/>
    </row>
    <row r="8" spans="1:16" ht="35.1" customHeight="1" x14ac:dyDescent="0.3">
      <c r="B8" s="23" t="s">
        <v>1</v>
      </c>
      <c r="C8" s="13">
        <f>C5-C6</f>
        <v>7752.7899999999972</v>
      </c>
      <c r="D8" s="7"/>
    </row>
    <row r="9" spans="1:16" ht="20.100000000000001" customHeight="1" x14ac:dyDescent="0.3">
      <c r="C9" s="12"/>
    </row>
    <row r="10" spans="1:16" ht="35.1" customHeight="1" x14ac:dyDescent="0.3">
      <c r="B10" s="23" t="s">
        <v>2</v>
      </c>
      <c r="C10" s="14">
        <f>C6/C5</f>
        <v>0.76817552515511711</v>
      </c>
    </row>
    <row r="11" spans="1:16" ht="20.100000000000001" customHeight="1" x14ac:dyDescent="0.3">
      <c r="C11" s="12"/>
    </row>
    <row r="12" spans="1:16" ht="60" customHeight="1" x14ac:dyDescent="0.3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.1" customHeight="1" x14ac:dyDescent="0.3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3">
      <c r="B14" s="16" t="s">
        <v>40</v>
      </c>
      <c r="C14" s="29">
        <v>0</v>
      </c>
      <c r="D14" s="30">
        <v>0</v>
      </c>
      <c r="E14" s="30">
        <v>7410</v>
      </c>
      <c r="F14" s="30">
        <v>0</v>
      </c>
      <c r="G14" s="30">
        <v>0</v>
      </c>
      <c r="H14" s="30">
        <v>1600</v>
      </c>
      <c r="I14" s="30">
        <v>1500</v>
      </c>
      <c r="J14" s="30">
        <v>2655</v>
      </c>
      <c r="K14" s="30">
        <v>2024</v>
      </c>
      <c r="L14" s="30">
        <v>1199.5</v>
      </c>
      <c r="M14" s="30">
        <v>345</v>
      </c>
      <c r="N14" s="30">
        <v>3900</v>
      </c>
      <c r="O14" s="29">
        <f>SUM(Income7[[#This Row],[Jan]:[Dec]])</f>
        <v>20633.5</v>
      </c>
      <c r="P14" s="29">
        <f>AVERAGE(Income7[[#This Row],[Jan]:[Dec]])</f>
        <v>1719.4583333333333</v>
      </c>
    </row>
    <row r="15" spans="1:16" ht="30" customHeight="1" x14ac:dyDescent="0.3">
      <c r="B15" s="16" t="s">
        <v>41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9">
        <f>SUM(Income7[[#This Row],[Jan]:[Dec]])</f>
        <v>0</v>
      </c>
      <c r="P15" s="29">
        <f>AVERAGE(Income7[[#This Row],[Jan]:[Dec]])</f>
        <v>0</v>
      </c>
    </row>
    <row r="16" spans="1:16" ht="30" customHeight="1" x14ac:dyDescent="0.3">
      <c r="B16" s="16" t="s">
        <v>42</v>
      </c>
      <c r="C16" s="29">
        <v>0</v>
      </c>
      <c r="D16" s="30">
        <v>2500</v>
      </c>
      <c r="E16" s="30">
        <v>3000</v>
      </c>
      <c r="F16" s="30">
        <v>0</v>
      </c>
      <c r="G16" s="30">
        <v>1000</v>
      </c>
      <c r="H16" s="30">
        <v>1000</v>
      </c>
      <c r="I16" s="30">
        <v>1000</v>
      </c>
      <c r="J16" s="30">
        <v>809</v>
      </c>
      <c r="K16" s="30">
        <v>0</v>
      </c>
      <c r="L16" s="30">
        <v>2500</v>
      </c>
      <c r="M16" s="30">
        <v>0</v>
      </c>
      <c r="N16" s="30">
        <v>1000</v>
      </c>
      <c r="O16" s="29">
        <f>SUM(Income7[[#This Row],[Jan]:[Dec]])</f>
        <v>12809</v>
      </c>
      <c r="P16" s="29">
        <f>AVERAGE(Income7[[#This Row],[Jan]:[Dec]])</f>
        <v>1067.4166666666667</v>
      </c>
    </row>
    <row r="17" spans="2:16" ht="30" customHeight="1" x14ac:dyDescent="0.3">
      <c r="B17" s="16" t="s">
        <v>22</v>
      </c>
      <c r="C17" s="29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9" t="s">
        <v>22</v>
      </c>
      <c r="P17" s="29" t="s">
        <v>22</v>
      </c>
    </row>
    <row r="18" spans="2:16" ht="35.1" customHeight="1" x14ac:dyDescent="0.3">
      <c r="B18" s="18" t="s">
        <v>17</v>
      </c>
      <c r="C18" s="32">
        <f>SUBTOTAL(109,Income7[Jan])</f>
        <v>0</v>
      </c>
      <c r="D18" s="32">
        <f>SUBTOTAL(109,Income7[Feb])</f>
        <v>2500</v>
      </c>
      <c r="E18" s="32">
        <f>SUBTOTAL(109,Income7[Mar])</f>
        <v>10410</v>
      </c>
      <c r="F18" s="32">
        <f>SUBTOTAL(109,Income7[Apr])</f>
        <v>0</v>
      </c>
      <c r="G18" s="32">
        <f>SUBTOTAL(109,Income7[May])</f>
        <v>1000</v>
      </c>
      <c r="H18" s="32">
        <f>SUBTOTAL(109,Income7[Jun])</f>
        <v>2600</v>
      </c>
      <c r="I18" s="32">
        <f>SUBTOTAL(109,Income7[Jul])</f>
        <v>2500</v>
      </c>
      <c r="J18" s="32">
        <f>SUBTOTAL(109,Income7[Aug])</f>
        <v>3464</v>
      </c>
      <c r="K18" s="32">
        <f>SUBTOTAL(109,Income7[Sep])</f>
        <v>2024</v>
      </c>
      <c r="L18" s="32">
        <f>SUBTOTAL(109,Income7[Oct])</f>
        <v>3699.5</v>
      </c>
      <c r="M18" s="32">
        <f>SUBTOTAL(109,Income7[Nov])</f>
        <v>345</v>
      </c>
      <c r="N18" s="32">
        <f>SUBTOTAL(109,Income7[Dec])</f>
        <v>4900</v>
      </c>
      <c r="O18" s="32">
        <f>SUBTOTAL(109,Income7[Total])</f>
        <v>33442.5</v>
      </c>
      <c r="P18" s="32">
        <f>SUBTOTAL(101,Income7[Average])</f>
        <v>928.95833333333337</v>
      </c>
    </row>
    <row r="19" spans="2:16" ht="20.100000000000001" customHeight="1" x14ac:dyDescent="0.3"/>
    <row r="20" spans="2:16" ht="60" customHeight="1" x14ac:dyDescent="0.3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.1" customHeight="1" x14ac:dyDescent="0.3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3">
      <c r="B22" s="16" t="s">
        <v>24</v>
      </c>
      <c r="C22" s="17">
        <v>0</v>
      </c>
      <c r="D22" s="20">
        <v>0</v>
      </c>
      <c r="E22" s="20">
        <v>1223</v>
      </c>
      <c r="F22" s="20">
        <v>0</v>
      </c>
      <c r="G22" s="20">
        <v>0</v>
      </c>
      <c r="H22" s="20">
        <v>0</v>
      </c>
      <c r="I22" s="20">
        <v>0</v>
      </c>
      <c r="J22" s="20">
        <v>1048.32</v>
      </c>
      <c r="K22" s="20">
        <v>0</v>
      </c>
      <c r="L22" s="20">
        <v>0</v>
      </c>
      <c r="M22" s="20">
        <v>0</v>
      </c>
      <c r="N22" s="20">
        <v>0</v>
      </c>
      <c r="O22" s="17">
        <f>SUM(Expenses6[[#This Row],[Jan]:[Dec]])</f>
        <v>2271.3199999999997</v>
      </c>
      <c r="P22" s="17">
        <f>AVERAGE(Expenses6[[#This Row],[Jan]:[Dec]])</f>
        <v>189.27666666666664</v>
      </c>
    </row>
    <row r="23" spans="2:16" ht="30" customHeight="1" x14ac:dyDescent="0.3">
      <c r="B23" s="16" t="s">
        <v>25</v>
      </c>
      <c r="C23" s="17">
        <v>0</v>
      </c>
      <c r="D23" s="20">
        <v>0</v>
      </c>
      <c r="E23" s="20">
        <v>222</v>
      </c>
      <c r="F23" s="20">
        <v>0</v>
      </c>
      <c r="G23" s="20">
        <v>0</v>
      </c>
      <c r="H23" s="20">
        <v>0</v>
      </c>
      <c r="I23" s="20">
        <v>0</v>
      </c>
      <c r="J23" s="20">
        <v>274.56</v>
      </c>
      <c r="K23" s="20">
        <v>0</v>
      </c>
      <c r="L23" s="20">
        <v>0</v>
      </c>
      <c r="M23" s="20">
        <v>0</v>
      </c>
      <c r="N23" s="20">
        <v>0</v>
      </c>
      <c r="O23" s="17">
        <f>SUM(Expenses6[[#This Row],[Jan]:[Dec]])</f>
        <v>496.56</v>
      </c>
      <c r="P23" s="17">
        <f>AVERAGE(Expenses6[[#This Row],[Jan]:[Dec]])</f>
        <v>41.38</v>
      </c>
    </row>
    <row r="24" spans="2:16" ht="30" customHeight="1" x14ac:dyDescent="0.3">
      <c r="B24" s="16" t="s">
        <v>27</v>
      </c>
      <c r="C24" s="17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74.88</v>
      </c>
      <c r="K24" s="20">
        <v>0</v>
      </c>
      <c r="L24" s="20">
        <v>0</v>
      </c>
      <c r="M24" s="20">
        <v>0</v>
      </c>
      <c r="N24" s="20">
        <v>0</v>
      </c>
      <c r="O24" s="17">
        <f>SUM(Expenses6[[#This Row],[Jan]:[Dec]])</f>
        <v>74.88</v>
      </c>
      <c r="P24" s="17">
        <f>AVERAGE(Expenses6[[#This Row],[Jan]:[Dec]])</f>
        <v>6.2399999999999993</v>
      </c>
    </row>
    <row r="25" spans="2:16" ht="30" customHeight="1" x14ac:dyDescent="0.3">
      <c r="B25" s="16" t="s">
        <v>26</v>
      </c>
      <c r="C25" s="17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7">
        <f>SUM(Expenses6[[#This Row],[Jan]:[Dec]])</f>
        <v>0</v>
      </c>
      <c r="P25" s="17">
        <f>AVERAGE(Expenses6[[#This Row],[Jan]:[Dec]])</f>
        <v>0</v>
      </c>
    </row>
    <row r="26" spans="2:16" ht="30" customHeight="1" x14ac:dyDescent="0.3">
      <c r="B26" s="16" t="s">
        <v>28</v>
      </c>
      <c r="C26" s="17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7">
        <f>SUM(Expenses6[[#This Row],[Jan]:[Dec]])</f>
        <v>0</v>
      </c>
      <c r="P26" s="17">
        <f>AVERAGE(Expenses6[[#This Row],[Jan]:[Dec]])</f>
        <v>0</v>
      </c>
    </row>
    <row r="27" spans="2:16" ht="30" customHeight="1" x14ac:dyDescent="0.3">
      <c r="B27" s="16" t="s">
        <v>29</v>
      </c>
      <c r="C27" s="17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7">
        <f>SUM(Expenses6[[#This Row],[Jan]:[Dec]])</f>
        <v>0</v>
      </c>
      <c r="P27" s="17">
        <f>AVERAGE(Expenses6[[#This Row],[Jan]:[Dec]])</f>
        <v>0</v>
      </c>
    </row>
    <row r="28" spans="2:16" ht="30" customHeight="1" x14ac:dyDescent="0.3">
      <c r="B28" s="16" t="s">
        <v>30</v>
      </c>
      <c r="C28" s="17">
        <v>0</v>
      </c>
      <c r="D28" s="20">
        <v>0</v>
      </c>
      <c r="E28" s="20">
        <f>SUBTOTAL(109,E22:E27)</f>
        <v>1445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7">
        <f>SUM(Expenses6[[#This Row],[Jan]:[Dec]])</f>
        <v>1445</v>
      </c>
      <c r="P28" s="17">
        <f>AVERAGE(Expenses6[[#This Row],[Jan]:[Dec]])</f>
        <v>120.41666666666667</v>
      </c>
    </row>
    <row r="29" spans="2:16" ht="30" customHeight="1" x14ac:dyDescent="0.3">
      <c r="B29" s="16" t="s">
        <v>31</v>
      </c>
      <c r="C29" s="17">
        <v>0</v>
      </c>
      <c r="D29" s="20">
        <v>0</v>
      </c>
      <c r="E29" s="20">
        <v>1209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7">
        <f>SUM(Expenses6[[#This Row],[Jan]:[Dec]])</f>
        <v>1209</v>
      </c>
      <c r="P29" s="17">
        <f>AVERAGE(Expenses6[[#This Row],[Jan]:[Dec]])</f>
        <v>100.75</v>
      </c>
    </row>
    <row r="30" spans="2:16" ht="30" customHeight="1" x14ac:dyDescent="0.3">
      <c r="B30" s="16" t="s">
        <v>32</v>
      </c>
      <c r="C30" s="17">
        <v>0</v>
      </c>
      <c r="D30" s="20">
        <v>0</v>
      </c>
      <c r="E30" s="20">
        <v>2500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7">
        <f>SUM(Expenses6[[#This Row],[Jan]:[Dec]])</f>
        <v>2500</v>
      </c>
      <c r="P30" s="17">
        <f>AVERAGE(Expenses6[[#This Row],[Jan]:[Dec]])</f>
        <v>208.33333333333334</v>
      </c>
    </row>
    <row r="31" spans="2:16" ht="30" customHeight="1" x14ac:dyDescent="0.3">
      <c r="B31" s="16" t="s">
        <v>33</v>
      </c>
      <c r="C31" s="17">
        <v>0</v>
      </c>
      <c r="D31" s="20">
        <v>0</v>
      </c>
      <c r="E31" s="20">
        <v>2335</v>
      </c>
      <c r="F31" s="20">
        <v>0</v>
      </c>
      <c r="G31" s="20">
        <v>0</v>
      </c>
      <c r="H31" s="20">
        <v>0</v>
      </c>
      <c r="I31" s="20">
        <v>0</v>
      </c>
      <c r="J31" s="20">
        <v>2500</v>
      </c>
      <c r="K31" s="20">
        <v>0</v>
      </c>
      <c r="L31" s="20">
        <v>0</v>
      </c>
      <c r="M31" s="20">
        <v>0</v>
      </c>
      <c r="N31" s="20">
        <v>0</v>
      </c>
      <c r="O31" s="17">
        <f>SUM(Expenses6[[#This Row],[Jan]:[Dec]])</f>
        <v>4835</v>
      </c>
      <c r="P31" s="17">
        <f>AVERAGE(Expenses6[[#This Row],[Jan]:[Dec]])</f>
        <v>402.91666666666669</v>
      </c>
    </row>
    <row r="32" spans="2:16" ht="30" customHeight="1" x14ac:dyDescent="0.3">
      <c r="B32" s="16" t="s">
        <v>34</v>
      </c>
      <c r="C32" s="17">
        <v>0</v>
      </c>
      <c r="D32" s="20">
        <v>0</v>
      </c>
      <c r="E32" s="20">
        <v>1112</v>
      </c>
      <c r="F32" s="20">
        <v>0</v>
      </c>
      <c r="G32" s="20">
        <v>0</v>
      </c>
      <c r="H32" s="20">
        <v>0</v>
      </c>
      <c r="I32" s="20">
        <v>0</v>
      </c>
      <c r="J32" s="20">
        <v>208</v>
      </c>
      <c r="K32" s="20">
        <v>0</v>
      </c>
      <c r="L32" s="20">
        <v>0</v>
      </c>
      <c r="M32" s="20">
        <v>0</v>
      </c>
      <c r="N32" s="20">
        <v>0</v>
      </c>
      <c r="O32" s="17">
        <f>SUM(Expenses6[[#This Row],[Jan]:[Dec]])</f>
        <v>1320</v>
      </c>
      <c r="P32" s="17">
        <f>AVERAGE(Expenses6[[#This Row],[Jan]:[Dec]])</f>
        <v>110</v>
      </c>
    </row>
    <row r="33" spans="2:16" ht="30" customHeight="1" x14ac:dyDescent="0.3">
      <c r="B33" s="16" t="s">
        <v>35</v>
      </c>
      <c r="C33" s="17">
        <v>0</v>
      </c>
      <c r="D33" s="20">
        <v>0</v>
      </c>
      <c r="E33" s="20">
        <f>SUBTOTAL(109,E22:E32)</f>
        <v>8601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7">
        <f>SUM(Expenses6[[#This Row],[Jan]:[Dec]])</f>
        <v>8601</v>
      </c>
      <c r="P33" s="17">
        <f>AVERAGE(Expenses6[[#This Row],[Jan]:[Dec]])</f>
        <v>716.75</v>
      </c>
    </row>
    <row r="34" spans="2:16" ht="30" customHeight="1" x14ac:dyDescent="0.3">
      <c r="B34" s="16" t="s">
        <v>36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7">
        <f>SUM(Expenses6[[#This Row],[Jan]:[Dec]])</f>
        <v>0</v>
      </c>
      <c r="P34" s="17">
        <f>AVERAGE(Expenses6[[#This Row],[Jan]:[Dec]])</f>
        <v>0</v>
      </c>
    </row>
    <row r="35" spans="2:16" ht="30" customHeight="1" x14ac:dyDescent="0.3">
      <c r="B35" s="16" t="s">
        <v>37</v>
      </c>
      <c r="C35" s="17">
        <v>0</v>
      </c>
      <c r="D35" s="20">
        <v>0</v>
      </c>
      <c r="E35" s="20">
        <v>491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7">
        <f>SUM(Expenses6[[#This Row],[Jan]:[Dec]])</f>
        <v>491</v>
      </c>
      <c r="P35" s="17">
        <f>AVERAGE(Expenses6[[#This Row],[Jan]:[Dec]])</f>
        <v>40.916666666666664</v>
      </c>
    </row>
    <row r="36" spans="2:16" ht="30" customHeight="1" x14ac:dyDescent="0.3">
      <c r="B36" s="16" t="s">
        <v>38</v>
      </c>
      <c r="C36" s="17">
        <v>0</v>
      </c>
      <c r="D36" s="20">
        <v>0</v>
      </c>
      <c r="E36" s="20">
        <f>E14*0.1</f>
        <v>741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28.5</v>
      </c>
      <c r="O36" s="17">
        <f>SUM(Expenses6[[#This Row],[Jan]:[Dec]])</f>
        <v>769.5</v>
      </c>
      <c r="P36" s="17">
        <f>AVERAGE(Expenses6[[#This Row],[Jan]:[Dec]])</f>
        <v>64.125</v>
      </c>
    </row>
    <row r="37" spans="2:16" ht="30" customHeight="1" x14ac:dyDescent="0.3">
      <c r="B37" s="16" t="s">
        <v>39</v>
      </c>
      <c r="C37" s="21" t="s">
        <v>22</v>
      </c>
      <c r="D37" s="20"/>
      <c r="E37" s="20">
        <f>SUBTOTAL(109,E34:E36)</f>
        <v>1232</v>
      </c>
      <c r="F37" s="20"/>
      <c r="G37" s="20"/>
      <c r="H37" s="20"/>
      <c r="I37" s="20"/>
      <c r="J37" s="20"/>
      <c r="K37" s="20"/>
      <c r="L37" s="20">
        <v>119.95</v>
      </c>
      <c r="M37" s="20">
        <v>34.5</v>
      </c>
      <c r="N37" s="20">
        <v>290</v>
      </c>
      <c r="O37" s="17">
        <f>SUM(Expenses6[[#This Row],[Jan]:[Dec]])</f>
        <v>1676.45</v>
      </c>
      <c r="P37" s="17">
        <f>AVERAGE(Expenses6[[#This Row],[Jan]:[Dec]])</f>
        <v>419.11250000000001</v>
      </c>
    </row>
    <row r="38" spans="2:16" ht="30" customHeight="1" x14ac:dyDescent="0.3">
      <c r="B38" s="18" t="s">
        <v>17</v>
      </c>
      <c r="C38" s="19">
        <f>SUBTOTAL(109,Expenses6[Jan])</f>
        <v>0</v>
      </c>
      <c r="D38" s="19">
        <f>SUBTOTAL(109,Expenses6[Feb])</f>
        <v>0</v>
      </c>
      <c r="E38" s="19">
        <f>E37+E33+E28</f>
        <v>11278</v>
      </c>
      <c r="F38" s="19">
        <f>SUBTOTAL(109,Expenses6[Apr])</f>
        <v>0</v>
      </c>
      <c r="G38" s="19">
        <f>SUBTOTAL(109,Expenses6[May])</f>
        <v>0</v>
      </c>
      <c r="H38" s="19">
        <f>SUBTOTAL(109,Expenses6[Jun])</f>
        <v>0</v>
      </c>
      <c r="I38" s="19">
        <f>SUBTOTAL(109,Expenses6[Jul])</f>
        <v>0</v>
      </c>
      <c r="J38" s="19">
        <f>SUBTOTAL(109,Expenses6[Aug])</f>
        <v>4105.76</v>
      </c>
      <c r="K38" s="19">
        <f>SUBTOTAL(109,Expenses6[Sep])</f>
        <v>0</v>
      </c>
      <c r="L38" s="19">
        <f>SUBTOTAL(109,Expenses6[Oct])</f>
        <v>119.95</v>
      </c>
      <c r="M38" s="19">
        <f>SUBTOTAL(109,Expenses6[Nov])</f>
        <v>34.5</v>
      </c>
      <c r="N38" s="19">
        <f>SUBTOTAL(109,Expenses6[Dec])</f>
        <v>318.5</v>
      </c>
      <c r="O38" s="19">
        <f>SUBTOTAL(109,Expenses6[Total])</f>
        <v>25689.710000000003</v>
      </c>
      <c r="P38" s="19">
        <f>SUBTOTAL(101,Expenses6[Average])</f>
        <v>151.26359375000001</v>
      </c>
    </row>
    <row r="39" spans="2:16" ht="30" customHeight="1" x14ac:dyDescent="0.3"/>
    <row r="40" spans="2:16" ht="30" customHeight="1" x14ac:dyDescent="0.3"/>
    <row r="41" spans="2:16" ht="30" customHeight="1" x14ac:dyDescent="0.3"/>
    <row r="42" spans="2:16" ht="30" customHeight="1" x14ac:dyDescent="0.3"/>
    <row r="43" spans="2:16" ht="30" customHeight="1" x14ac:dyDescent="0.3"/>
    <row r="44" spans="2:16" ht="30" customHeight="1" x14ac:dyDescent="0.3"/>
    <row r="45" spans="2:16" ht="30" customHeight="1" x14ac:dyDescent="0.3"/>
    <row r="46" spans="2:16" ht="30" customHeight="1" x14ac:dyDescent="0.3"/>
    <row r="47" spans="2:16" ht="30" customHeight="1" x14ac:dyDescent="0.3"/>
    <row r="48" spans="2:16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</sheetData>
  <dataValidations count="13">
    <dataValidation allowBlank="1" showInputMessage="1" showErrorMessage="1" prompt="Percentage of income spent is automatically calculated in this cell" sqref="C10" xr:uid="{9FD64937-ABE6-4C1A-8890-BBA9EE05D716}"/>
    <dataValidation allowBlank="1" showInputMessage="1" showErrorMessage="1" prompt="Percentage of income spent is automatically calculated in cell to the right" sqref="B10" xr:uid="{F658B6AD-5EDC-451C-81F9-052F2809A245}"/>
    <dataValidation allowBlank="1" showInputMessage="1" showErrorMessage="1" prompt="Title of this worksheet is in this cell. Enter Monthly Income in Income table and Monthly Expenses in Expenses table" sqref="B2" xr:uid="{A6685BF7-7632-426F-A9F3-57C4DE41348E}"/>
    <dataValidation allowBlank="1" showInputMessage="1" showErrorMessage="1" prompt="Enter Monthly Expense Items in this column under this heading" sqref="B21" xr:uid="{AFFA7AB0-3195-4835-8E1D-F81D0C433798}"/>
    <dataValidation allowBlank="1" showInputMessage="1" showErrorMessage="1" prompt="Enter Amount in this column under this heading" sqref="C21 C13" xr:uid="{B509B51B-C6C0-490C-91A9-522850234271}"/>
    <dataValidation allowBlank="1" showInputMessage="1" showErrorMessage="1" prompt="Enter Monthly Income Items in this column under this heading" sqref="B13" xr:uid="{D6457904-8CBC-49C2-B34B-B52EDE2D96EB}"/>
    <dataValidation allowBlank="1" showInputMessage="1" showErrorMessage="1" prompt="Balance amount is automatically calculated in this cell" sqref="C8" xr:uid="{DEA6866B-F587-4298-B979-3E4E35CE2A25}"/>
    <dataValidation allowBlank="1" showInputMessage="1" showErrorMessage="1" prompt="Balance amount is automatically calculated in cell at right " sqref="B8" xr:uid="{42F688FA-94A1-43B5-BB98-9D3B41B3688E}"/>
    <dataValidation allowBlank="1" showInputMessage="1" showErrorMessage="1" prompt="Total Monthly Income is automatically updated in this cell" sqref="C5" xr:uid="{1140DE20-22F3-48C3-A01E-A42C58CEE8D4}"/>
    <dataValidation allowBlank="1" showInputMessage="1" showErrorMessage="1" prompt="Total Monthly Income is automatically updated in cell at right" sqref="B5" xr:uid="{B0B06EB5-9F3E-42DD-BB99-BD65E4D35AC7}"/>
    <dataValidation allowBlank="1" showInputMessage="1" showErrorMessage="1" prompt="Total Monthly Expenses are automatically updated in this cell" sqref="C6" xr:uid="{BB36A49C-69E1-4254-99D1-274188BF2D3E}"/>
    <dataValidation allowBlank="1" showInputMessage="1" showErrorMessage="1" prompt="Total Monthly Expenses are automatically updated in cell at right" sqref="B6" xr:uid="{112116E9-C06D-41EC-8327-DD2EE9885C33}"/>
    <dataValidation allowBlank="1" showInputMessage="1" showErrorMessage="1" prompt="Total monthly income and Total monthly expenses are automatically updated in cells below" sqref="C4" xr:uid="{36F9C8D0-0E76-4D1E-9C9A-1FFE321B179F}"/>
  </dataValidations>
  <pageMargins left="0.7" right="0.7" top="0.75" bottom="0.75" header="0.3" footer="0.3"/>
  <pageSetup scale="30" orientation="landscape" horizontalDpi="4294967293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A586-D7CC-4ADB-9119-06C588A80C5C}">
  <dimension ref="A1:P67"/>
  <sheetViews>
    <sheetView tabSelected="1" topLeftCell="A6" workbookViewId="0">
      <selection activeCell="J7" sqref="J7"/>
    </sheetView>
  </sheetViews>
  <sheetFormatPr defaultColWidth="8.875" defaultRowHeight="16.5" x14ac:dyDescent="0.3"/>
  <cols>
    <col min="1" max="1" width="4.75" style="1" customWidth="1"/>
    <col min="2" max="2" width="45.75" style="1" customWidth="1"/>
    <col min="3" max="3" width="15.625" style="1" customWidth="1"/>
    <col min="4" max="15" width="11.375" style="1" customWidth="1"/>
    <col min="16" max="16" width="15.375" style="1" customWidth="1"/>
    <col min="17" max="17" width="4.75" style="1" customWidth="1"/>
    <col min="18" max="16384" width="8.875" style="1"/>
  </cols>
  <sheetData>
    <row r="1" spans="1:16" ht="25.15" customHeight="1" x14ac:dyDescent="0.3">
      <c r="A1" s="1">
        <v>2023</v>
      </c>
    </row>
    <row r="2" spans="1:16" ht="60" customHeight="1" thickBot="1" x14ac:dyDescent="0.3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thickTop="1" thickBo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.1" customHeight="1" x14ac:dyDescent="0.3">
      <c r="B4" s="23" t="s">
        <v>0</v>
      </c>
      <c r="C4" s="6"/>
      <c r="D4" s="7"/>
    </row>
    <row r="5" spans="1:16" ht="30" customHeight="1" x14ac:dyDescent="0.3">
      <c r="B5" s="8" t="s">
        <v>21</v>
      </c>
      <c r="C5" s="9">
        <f>Income75[[#Totals],[Total]]</f>
        <v>11037.789999999997</v>
      </c>
      <c r="D5" s="7"/>
    </row>
    <row r="6" spans="1:16" ht="30" customHeight="1" x14ac:dyDescent="0.3">
      <c r="B6" s="10" t="s">
        <v>23</v>
      </c>
      <c r="C6" s="11">
        <f>Expenses64[[#Totals],[Total]]</f>
        <v>2000</v>
      </c>
      <c r="D6" s="7"/>
    </row>
    <row r="7" spans="1:16" ht="20.100000000000001" customHeight="1" x14ac:dyDescent="0.3">
      <c r="B7" s="1">
        <v>2025</v>
      </c>
      <c r="C7" s="12"/>
      <c r="D7" s="7"/>
    </row>
    <row r="8" spans="1:16" ht="35.1" customHeight="1" x14ac:dyDescent="0.3">
      <c r="B8" s="23" t="s">
        <v>1</v>
      </c>
      <c r="C8" s="13">
        <f>C5-C6</f>
        <v>9037.7899999999972</v>
      </c>
      <c r="D8" s="7"/>
    </row>
    <row r="9" spans="1:16" ht="20.100000000000001" customHeight="1" x14ac:dyDescent="0.3">
      <c r="C9" s="12"/>
    </row>
    <row r="10" spans="1:16" ht="35.1" customHeight="1" x14ac:dyDescent="0.3">
      <c r="B10" s="23" t="s">
        <v>2</v>
      </c>
      <c r="C10" s="14">
        <f>C6/C5</f>
        <v>0.1811956922536124</v>
      </c>
    </row>
    <row r="11" spans="1:16" ht="20.100000000000001" customHeight="1" x14ac:dyDescent="0.3">
      <c r="C11" s="12"/>
    </row>
    <row r="12" spans="1:16" ht="60" customHeight="1" x14ac:dyDescent="0.3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.1" customHeight="1" x14ac:dyDescent="0.3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3">
      <c r="B14" s="16" t="s">
        <v>40</v>
      </c>
      <c r="C14" s="29">
        <v>285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29">
        <f>SUM(Income75[[#This Row],[Jan]:[Dec]])</f>
        <v>285</v>
      </c>
      <c r="P14" s="29">
        <f>AVERAGE(Income75[[#This Row],[Jan]:[Dec]])</f>
        <v>23.75</v>
      </c>
    </row>
    <row r="15" spans="1:16" ht="30" customHeight="1" x14ac:dyDescent="0.3">
      <c r="B15" s="16" t="s">
        <v>41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9">
        <f>SUM(Income75[[#This Row],[Jan]:[Dec]])</f>
        <v>0</v>
      </c>
      <c r="P15" s="29">
        <f>AVERAGE(Income75[[#This Row],[Jan]:[Dec]])</f>
        <v>0</v>
      </c>
    </row>
    <row r="16" spans="1:16" ht="30" customHeight="1" x14ac:dyDescent="0.3">
      <c r="B16" s="16" t="s">
        <v>42</v>
      </c>
      <c r="C16" s="29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29">
        <v>0</v>
      </c>
      <c r="P16" s="29">
        <f>AVERAGE(Income75[[#This Row],[Jan]:[Dec]])</f>
        <v>0</v>
      </c>
    </row>
    <row r="17" spans="2:16" ht="30" customHeight="1" x14ac:dyDescent="0.3">
      <c r="B17" s="34" t="s">
        <v>44</v>
      </c>
      <c r="C17" s="29">
        <v>0</v>
      </c>
      <c r="D17" s="35">
        <v>0</v>
      </c>
      <c r="E17" s="35">
        <v>0</v>
      </c>
      <c r="F17" s="35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29">
        <v>3000</v>
      </c>
      <c r="P17" s="29">
        <f>AVERAGE(Income75[[#This Row],[Jan]:[Dec]])</f>
        <v>0</v>
      </c>
    </row>
    <row r="18" spans="2:16" ht="30" customHeight="1" x14ac:dyDescent="0.3">
      <c r="B18" s="16" t="s">
        <v>43</v>
      </c>
      <c r="C18" s="29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29">
        <f>'2025'!C8</f>
        <v>7752.7899999999972</v>
      </c>
      <c r="P18" s="29" t="s">
        <v>22</v>
      </c>
    </row>
    <row r="19" spans="2:16" ht="35.1" customHeight="1" x14ac:dyDescent="0.3">
      <c r="B19" s="18" t="s">
        <v>17</v>
      </c>
      <c r="C19" s="32">
        <f>SUBTOTAL(109,Income75[Jan])</f>
        <v>285</v>
      </c>
      <c r="D19" s="32">
        <f>SUBTOTAL(109,Income75[Feb])</f>
        <v>0</v>
      </c>
      <c r="E19" s="32">
        <f>SUBTOTAL(109,Income75[Mar])</f>
        <v>0</v>
      </c>
      <c r="F19" s="32">
        <f>SUBTOTAL(109,Income75[Apr])</f>
        <v>0</v>
      </c>
      <c r="G19" s="32">
        <f>SUBTOTAL(109,Income75[May])</f>
        <v>0</v>
      </c>
      <c r="H19" s="32">
        <f>SUBTOTAL(109,Income75[Jun])</f>
        <v>0</v>
      </c>
      <c r="I19" s="32">
        <f>SUBTOTAL(109,Income75[Jul])</f>
        <v>0</v>
      </c>
      <c r="J19" s="32">
        <f>SUBTOTAL(109,Income75[Aug])</f>
        <v>0</v>
      </c>
      <c r="K19" s="32">
        <f>SUBTOTAL(109,Income75[Sep])</f>
        <v>0</v>
      </c>
      <c r="L19" s="32">
        <f>SUBTOTAL(109,Income75[Oct])</f>
        <v>0</v>
      </c>
      <c r="M19" s="32">
        <f>SUBTOTAL(109,Income75[Nov])</f>
        <v>0</v>
      </c>
      <c r="N19" s="32">
        <f>SUBTOTAL(109,Income75[Dec])</f>
        <v>0</v>
      </c>
      <c r="O19" s="32">
        <f>SUBTOTAL(109,Income75[Total])</f>
        <v>11037.789999999997</v>
      </c>
      <c r="P19" s="32">
        <f>SUBTOTAL(101,Income75[Average])</f>
        <v>5.9375</v>
      </c>
    </row>
    <row r="20" spans="2:16" ht="20.100000000000001" customHeight="1" x14ac:dyDescent="0.3"/>
    <row r="21" spans="2:16" ht="60" customHeight="1" x14ac:dyDescent="0.3">
      <c r="B21" s="24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ht="35.1" customHeight="1" x14ac:dyDescent="0.3">
      <c r="B22" s="25" t="s">
        <v>4</v>
      </c>
      <c r="C22" s="25" t="s">
        <v>5</v>
      </c>
      <c r="D22" s="26" t="s">
        <v>6</v>
      </c>
      <c r="E22" s="26" t="s">
        <v>7</v>
      </c>
      <c r="F22" s="26" t="s">
        <v>8</v>
      </c>
      <c r="G22" s="26" t="s">
        <v>9</v>
      </c>
      <c r="H22" s="26" t="s">
        <v>10</v>
      </c>
      <c r="I22" s="26" t="s">
        <v>11</v>
      </c>
      <c r="J22" s="26" t="s">
        <v>12</v>
      </c>
      <c r="K22" s="26" t="s">
        <v>13</v>
      </c>
      <c r="L22" s="26" t="s">
        <v>14</v>
      </c>
      <c r="M22" s="26" t="s">
        <v>15</v>
      </c>
      <c r="N22" s="26" t="s">
        <v>16</v>
      </c>
      <c r="O22" s="26" t="s">
        <v>17</v>
      </c>
      <c r="P22" s="26" t="s">
        <v>18</v>
      </c>
    </row>
    <row r="23" spans="2:16" ht="30" customHeight="1" x14ac:dyDescent="0.3">
      <c r="B23" s="16" t="s">
        <v>24</v>
      </c>
      <c r="C23" s="17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7">
        <f>SUM(Expenses64[[#This Row],[Jan]:[Dec]])</f>
        <v>0</v>
      </c>
      <c r="P23" s="17">
        <f>AVERAGE(Expenses64[[#This Row],[Jan]:[Dec]])</f>
        <v>0</v>
      </c>
    </row>
    <row r="24" spans="2:16" ht="30" customHeight="1" x14ac:dyDescent="0.3">
      <c r="B24" s="16" t="s">
        <v>25</v>
      </c>
      <c r="C24" s="17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7">
        <f>SUM(Expenses64[[#This Row],[Jan]:[Dec]])</f>
        <v>0</v>
      </c>
      <c r="P24" s="17">
        <f>AVERAGE(Expenses64[[#This Row],[Jan]:[Dec]])</f>
        <v>0</v>
      </c>
    </row>
    <row r="25" spans="2:16" ht="30" customHeight="1" x14ac:dyDescent="0.3">
      <c r="B25" s="16" t="s">
        <v>27</v>
      </c>
      <c r="C25" s="17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7">
        <f>SUM(Expenses64[[#This Row],[Jan]:[Dec]])</f>
        <v>0</v>
      </c>
      <c r="P25" s="17">
        <f>AVERAGE(Expenses64[[#This Row],[Jan]:[Dec]])</f>
        <v>0</v>
      </c>
    </row>
    <row r="26" spans="2:16" ht="30" customHeight="1" x14ac:dyDescent="0.3">
      <c r="B26" s="16" t="s">
        <v>26</v>
      </c>
      <c r="C26" s="17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7">
        <f>SUM(Expenses64[[#This Row],[Jan]:[Dec]])</f>
        <v>0</v>
      </c>
      <c r="P26" s="17">
        <f>AVERAGE(Expenses64[[#This Row],[Jan]:[Dec]])</f>
        <v>0</v>
      </c>
    </row>
    <row r="27" spans="2:16" ht="30" customHeight="1" x14ac:dyDescent="0.3">
      <c r="B27" s="16" t="s">
        <v>28</v>
      </c>
      <c r="C27" s="17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7">
        <f>SUM(Expenses64[[#This Row],[Jan]:[Dec]])</f>
        <v>0</v>
      </c>
      <c r="P27" s="17">
        <f>AVERAGE(Expenses64[[#This Row],[Jan]:[Dec]])</f>
        <v>0</v>
      </c>
    </row>
    <row r="28" spans="2:16" ht="30" customHeight="1" x14ac:dyDescent="0.3">
      <c r="B28" s="16" t="s">
        <v>29</v>
      </c>
      <c r="C28" s="17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7">
        <f>SUM(Expenses64[[#This Row],[Jan]:[Dec]])</f>
        <v>0</v>
      </c>
      <c r="P28" s="17">
        <f>AVERAGE(Expenses64[[#This Row],[Jan]:[Dec]])</f>
        <v>0</v>
      </c>
    </row>
    <row r="29" spans="2:16" ht="30" customHeight="1" x14ac:dyDescent="0.3">
      <c r="B29" s="16" t="s">
        <v>30</v>
      </c>
      <c r="C29" s="17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7">
        <f>SUM(Expenses64[[#This Row],[Jan]:[Dec]])</f>
        <v>0</v>
      </c>
      <c r="P29" s="17">
        <f>AVERAGE(Expenses64[[#This Row],[Jan]:[Dec]])</f>
        <v>0</v>
      </c>
    </row>
    <row r="30" spans="2:16" ht="30" customHeight="1" x14ac:dyDescent="0.3">
      <c r="B30" s="16" t="s">
        <v>31</v>
      </c>
      <c r="C30" s="17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7">
        <f>SUM(Expenses64[[#This Row],[Jan]:[Dec]])</f>
        <v>0</v>
      </c>
      <c r="P30" s="17">
        <f>AVERAGE(Expenses64[[#This Row],[Jan]:[Dec]])</f>
        <v>0</v>
      </c>
    </row>
    <row r="31" spans="2:16" ht="30" customHeight="1" x14ac:dyDescent="0.3">
      <c r="B31" s="16" t="s">
        <v>32</v>
      </c>
      <c r="C31" s="17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7">
        <f>SUM(Expenses64[[#This Row],[Jan]:[Dec]])</f>
        <v>0</v>
      </c>
      <c r="P31" s="17">
        <f>AVERAGE(Expenses64[[#This Row],[Jan]:[Dec]])</f>
        <v>0</v>
      </c>
    </row>
    <row r="32" spans="2:16" ht="30" customHeight="1" x14ac:dyDescent="0.3">
      <c r="B32" s="16" t="s">
        <v>33</v>
      </c>
      <c r="C32" s="17">
        <v>1000</v>
      </c>
      <c r="D32" s="20">
        <v>1000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7">
        <f>SUM(Expenses64[[#This Row],[Jan]:[Dec]])</f>
        <v>2000</v>
      </c>
      <c r="P32" s="17">
        <f>AVERAGE(Expenses64[[#This Row],[Jan]:[Dec]])</f>
        <v>166.66666666666666</v>
      </c>
    </row>
    <row r="33" spans="2:16" ht="30" customHeight="1" x14ac:dyDescent="0.3">
      <c r="B33" s="16" t="s">
        <v>34</v>
      </c>
      <c r="C33" s="17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7">
        <f>SUM(Expenses64[[#This Row],[Jan]:[Dec]])</f>
        <v>0</v>
      </c>
      <c r="P33" s="17">
        <f>AVERAGE(Expenses64[[#This Row],[Jan]:[Dec]])</f>
        <v>0</v>
      </c>
    </row>
    <row r="34" spans="2:16" ht="30" customHeight="1" x14ac:dyDescent="0.3">
      <c r="B34" s="16" t="s">
        <v>35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7">
        <f>SUM(Expenses64[[#This Row],[Jan]:[Dec]])</f>
        <v>0</v>
      </c>
      <c r="P34" s="17">
        <f>AVERAGE(Expenses64[[#This Row],[Jan]:[Dec]])</f>
        <v>0</v>
      </c>
    </row>
    <row r="35" spans="2:16" ht="30" customHeight="1" x14ac:dyDescent="0.3">
      <c r="B35" s="16" t="s">
        <v>36</v>
      </c>
      <c r="C35" s="17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7">
        <f>SUM(Expenses64[[#This Row],[Jan]:[Dec]])</f>
        <v>0</v>
      </c>
      <c r="P35" s="17">
        <f>AVERAGE(Expenses64[[#This Row],[Jan]:[Dec]])</f>
        <v>0</v>
      </c>
    </row>
    <row r="36" spans="2:16" ht="30" customHeight="1" x14ac:dyDescent="0.3">
      <c r="B36" s="16" t="s">
        <v>37</v>
      </c>
      <c r="C36" s="17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7">
        <f>SUM(Expenses64[[#This Row],[Jan]:[Dec]])</f>
        <v>0</v>
      </c>
      <c r="P36" s="17">
        <f>AVERAGE(Expenses64[[#This Row],[Jan]:[Dec]])</f>
        <v>0</v>
      </c>
    </row>
    <row r="37" spans="2:16" ht="30" customHeight="1" x14ac:dyDescent="0.3">
      <c r="B37" s="16" t="s">
        <v>38</v>
      </c>
      <c r="C37" s="17">
        <v>0</v>
      </c>
      <c r="D37" s="20">
        <v>0</v>
      </c>
      <c r="E37" s="20">
        <f>E14*0.1</f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7">
        <v>0</v>
      </c>
      <c r="P37" s="17">
        <f>AVERAGE(Expenses64[[#This Row],[Jan]:[Dec]])</f>
        <v>0</v>
      </c>
    </row>
    <row r="38" spans="2:16" ht="30" customHeight="1" x14ac:dyDescent="0.3">
      <c r="B38" s="16" t="s">
        <v>39</v>
      </c>
      <c r="C38" s="21" t="s">
        <v>22</v>
      </c>
      <c r="D38" s="20"/>
      <c r="E38" s="20">
        <f>SUBTOTAL(109,E35:E37)</f>
        <v>0</v>
      </c>
      <c r="F38" s="20"/>
      <c r="G38" s="20"/>
      <c r="H38" s="20"/>
      <c r="I38" s="20"/>
      <c r="J38" s="20"/>
      <c r="K38" s="20"/>
      <c r="L38" s="20">
        <v>0</v>
      </c>
      <c r="M38" s="20">
        <v>0</v>
      </c>
      <c r="N38" s="20">
        <v>0</v>
      </c>
      <c r="O38" s="17">
        <v>0</v>
      </c>
      <c r="P38" s="17">
        <f>AVERAGE(Expenses64[[#This Row],[Jan]:[Dec]])</f>
        <v>0</v>
      </c>
    </row>
    <row r="39" spans="2:16" ht="30" customHeight="1" x14ac:dyDescent="0.3">
      <c r="B39" s="18" t="s">
        <v>17</v>
      </c>
      <c r="C39" s="19">
        <f>SUBTOTAL(109,Expenses64[Jan])</f>
        <v>1000</v>
      </c>
      <c r="D39" s="19">
        <f>SUBTOTAL(109,Expenses64[Feb])</f>
        <v>1000</v>
      </c>
      <c r="E39" s="19">
        <f>E38+E34+E29</f>
        <v>0</v>
      </c>
      <c r="F39" s="19">
        <f>SUBTOTAL(109,Expenses64[Apr])</f>
        <v>0</v>
      </c>
      <c r="G39" s="19">
        <f>SUBTOTAL(109,Expenses64[May])</f>
        <v>0</v>
      </c>
      <c r="H39" s="19">
        <f>SUBTOTAL(109,Expenses64[Jun])</f>
        <v>0</v>
      </c>
      <c r="I39" s="19">
        <f>SUBTOTAL(109,Expenses64[Jul])</f>
        <v>0</v>
      </c>
      <c r="J39" s="19">
        <f>SUBTOTAL(109,Expenses64[Aug])</f>
        <v>0</v>
      </c>
      <c r="K39" s="19">
        <f>SUBTOTAL(109,Expenses64[Sep])</f>
        <v>0</v>
      </c>
      <c r="L39" s="19">
        <f>SUBTOTAL(109,Expenses64[Oct])</f>
        <v>0</v>
      </c>
      <c r="M39" s="19">
        <f>SUBTOTAL(109,Expenses64[Nov])</f>
        <v>0</v>
      </c>
      <c r="N39" s="19">
        <f>SUBTOTAL(109,Expenses64[Dec])</f>
        <v>0</v>
      </c>
      <c r="O39" s="19">
        <f>SUBTOTAL(109,Expenses64[Total])</f>
        <v>2000</v>
      </c>
      <c r="P39" s="19">
        <f>SUBTOTAL(101,Expenses64[Average])</f>
        <v>10.416666666666666</v>
      </c>
    </row>
    <row r="40" spans="2:16" ht="30" customHeight="1" x14ac:dyDescent="0.3"/>
    <row r="41" spans="2:16" ht="30" customHeight="1" x14ac:dyDescent="0.3"/>
    <row r="42" spans="2:16" ht="30" customHeight="1" x14ac:dyDescent="0.3"/>
    <row r="43" spans="2:16" ht="30" customHeight="1" x14ac:dyDescent="0.3"/>
    <row r="44" spans="2:16" ht="30" customHeight="1" x14ac:dyDescent="0.3"/>
    <row r="45" spans="2:16" ht="30" customHeight="1" x14ac:dyDescent="0.3"/>
    <row r="46" spans="2:16" ht="30" customHeight="1" x14ac:dyDescent="0.3"/>
    <row r="47" spans="2:16" ht="30" customHeight="1" x14ac:dyDescent="0.3"/>
    <row r="48" spans="2:16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</sheetData>
  <dataValidations count="13">
    <dataValidation allowBlank="1" showInputMessage="1" showErrorMessage="1" prompt="Total monthly income and Total monthly expenses are automatically updated in cells below" sqref="C4" xr:uid="{21515A89-3A8E-4074-A097-2EA282F9EDEA}"/>
    <dataValidation allowBlank="1" showInputMessage="1" showErrorMessage="1" prompt="Total Monthly Expenses are automatically updated in cell at right" sqref="B6" xr:uid="{E39BCD2C-82BC-4CA5-B254-855138748CA3}"/>
    <dataValidation allowBlank="1" showInputMessage="1" showErrorMessage="1" prompt="Total Monthly Expenses are automatically updated in this cell" sqref="C6" xr:uid="{32121149-A569-432A-9B24-F3AE4674AB51}"/>
    <dataValidation allowBlank="1" showInputMessage="1" showErrorMessage="1" prompt="Total Monthly Income is automatically updated in cell at right" sqref="B5" xr:uid="{50A07D60-25DE-44ED-8914-36BBC399B177}"/>
    <dataValidation allowBlank="1" showInputMessage="1" showErrorMessage="1" prompt="Total Monthly Income is automatically updated in this cell" sqref="C5" xr:uid="{3A9FEB24-893E-489A-AED5-5640A24299D3}"/>
    <dataValidation allowBlank="1" showInputMessage="1" showErrorMessage="1" prompt="Balance amount is automatically calculated in cell at right " sqref="B8" xr:uid="{59FCA2F7-E26E-40CF-8D0C-BD9B5804329A}"/>
    <dataValidation allowBlank="1" showInputMessage="1" showErrorMessage="1" prompt="Balance amount is automatically calculated in this cell" sqref="C8" xr:uid="{1F1A6045-578C-4AD5-921B-4A2B45A5129B}"/>
    <dataValidation allowBlank="1" showInputMessage="1" showErrorMessage="1" prompt="Enter Monthly Income Items in this column under this heading" sqref="B13" xr:uid="{D1C38218-D7A4-4EBE-B8AC-1A33672B073E}"/>
    <dataValidation allowBlank="1" showInputMessage="1" showErrorMessage="1" prompt="Enter Amount in this column under this heading" sqref="C22 C13" xr:uid="{CF2CEDB7-6C7E-4D25-AC64-8CD87EB89F85}"/>
    <dataValidation allowBlank="1" showInputMessage="1" showErrorMessage="1" prompt="Enter Monthly Expense Items in this column under this heading" sqref="B22" xr:uid="{3DAE6BA5-F8C7-47D7-9C44-2EB2732A05C5}"/>
    <dataValidation allowBlank="1" showInputMessage="1" showErrorMessage="1" prompt="Title of this worksheet is in this cell. Enter Monthly Income in Income table and Monthly Expenses in Expenses table" sqref="B2" xr:uid="{B30C015F-1A05-49E0-A81C-B3BA50DC7B1B}"/>
    <dataValidation allowBlank="1" showInputMessage="1" showErrorMessage="1" prompt="Percentage of income spent is automatically calculated in cell to the right" sqref="B10" xr:uid="{9B87ABC7-43AB-49AB-A691-F85F5B12165D}"/>
    <dataValidation allowBlank="1" showInputMessage="1" showErrorMessage="1" prompt="Percentage of income spent is automatically calculated in this cell" sqref="C10" xr:uid="{94CC8320-328F-48B8-91BC-EFB162D9A3DA}"/>
  </dataValidations>
  <pageMargins left="0.7" right="0.7" top="0.75" bottom="0.75" header="0.3" footer="0.3"/>
  <pageSetup orientation="portrait" horizontalDpi="4294967293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B1419-9396-42A5-AD84-E7CBCBABD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34763-E59C-4533-B750-8519CA2A01FD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8CC7436-CC2B-4C1C-9D1D-383A1AA21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TM22605629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2023-11-06T06:53:42Z</dcterms:created>
  <dcterms:modified xsi:type="dcterms:W3CDTF">2026-01-28T14:47:36Z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